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timelines/timeline1.xml" ContentType="application/vnd.ms-excel.timelin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585" activeTab="1"/>
  </bookViews>
  <sheets>
    <sheet name="Menu" sheetId="3" r:id="rId1"/>
    <sheet name="CDT" sheetId="1" r:id="rId2"/>
    <sheet name="Relatório" sheetId="5" r:id="rId3"/>
    <sheet name="Todos resultados" sheetId="2" r:id="rId4"/>
  </sheets>
  <definedNames>
    <definedName name="_xlnm._FilterDatabase" localSheetId="3" hidden="1">'Todos resultados'!$A$12:$F$159</definedName>
    <definedName name="NativeTimeline_Dia">#N/A</definedName>
  </definedNames>
  <calcPr calcId="152511"/>
  <pivotCaches>
    <pivotCache cacheId="5" r:id="rId5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6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j8aHjI682DbibOASWTxzIpLgJcg=="/>
    </ext>
  </extLst>
</workbook>
</file>

<file path=xl/calcChain.xml><?xml version="1.0" encoding="utf-8"?>
<calcChain xmlns="http://schemas.openxmlformats.org/spreadsheetml/2006/main">
  <c r="C20" i="1" l="1"/>
  <c r="C19" i="1"/>
  <c r="C18" i="1"/>
  <c r="C6" i="1"/>
  <c r="C26" i="1" l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6" i="1"/>
  <c r="P1" i="1" l="1"/>
  <c r="I6" i="1" l="1"/>
  <c r="I7" i="1" s="1"/>
  <c r="I8" i="1" l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H3" i="5"/>
  <c r="J3" i="5" s="1"/>
  <c r="I1" i="1" l="1"/>
  <c r="D3" i="5" l="1"/>
  <c r="C3" i="5"/>
  <c r="K3" i="2"/>
  <c r="K2" i="2"/>
  <c r="P2" i="1"/>
  <c r="G3" i="2"/>
  <c r="G2" i="2"/>
  <c r="E3" i="2"/>
  <c r="E2" i="2"/>
  <c r="C2" i="2"/>
  <c r="C3" i="2" l="1"/>
  <c r="I3" i="2"/>
  <c r="E7" i="1"/>
  <c r="C21" i="1" l="1"/>
  <c r="E3" i="5" l="1"/>
  <c r="O14" i="5"/>
  <c r="B3" i="5" l="1"/>
  <c r="Q2" i="1" l="1"/>
  <c r="M2" i="1"/>
  <c r="R2" i="1" l="1"/>
  <c r="T1" i="1"/>
  <c r="Q1" i="1" l="1"/>
  <c r="R1" i="1" s="1"/>
  <c r="I32" i="1" l="1"/>
  <c r="I33" i="1" s="1"/>
  <c r="I34" i="1" s="1"/>
  <c r="I35" i="1" s="1"/>
  <c r="I36" i="1" s="1"/>
  <c r="C12" i="1"/>
  <c r="C13" i="1" s="1"/>
  <c r="G38" i="1" l="1"/>
  <c r="C14" i="1"/>
  <c r="C15" i="1" l="1"/>
  <c r="C23" i="1" s="1"/>
  <c r="C24" i="1" s="1"/>
  <c r="K1" i="1"/>
  <c r="H38" i="1"/>
  <c r="I38" i="1" s="1"/>
  <c r="K2" i="1"/>
  <c r="C16" i="1" l="1"/>
  <c r="C30" i="1" l="1"/>
  <c r="C29" i="1"/>
  <c r="C28" i="1"/>
  <c r="E8" i="1"/>
  <c r="F6" i="1"/>
  <c r="E9" i="1" l="1"/>
  <c r="F8" i="1"/>
  <c r="F7" i="1"/>
  <c r="E10" i="1" l="1"/>
  <c r="F9" i="1"/>
  <c r="E11" i="1" l="1"/>
  <c r="F10" i="1"/>
  <c r="E12" i="1" l="1"/>
  <c r="F11" i="1"/>
  <c r="E13" i="1" l="1"/>
  <c r="F12" i="1"/>
  <c r="E14" i="1" l="1"/>
  <c r="F13" i="1"/>
  <c r="E15" i="1" l="1"/>
  <c r="F14" i="1"/>
  <c r="E16" i="1" l="1"/>
  <c r="F15" i="1"/>
  <c r="E17" i="1" l="1"/>
  <c r="F16" i="1"/>
  <c r="F17" i="1" l="1"/>
  <c r="E18" i="1"/>
  <c r="E19" i="1" l="1"/>
  <c r="F18" i="1"/>
  <c r="F19" i="1" l="1"/>
  <c r="E20" i="1"/>
  <c r="E21" i="1" l="1"/>
  <c r="F20" i="1"/>
  <c r="F21" i="1" l="1"/>
  <c r="E22" i="1"/>
  <c r="E23" i="1" l="1"/>
  <c r="F22" i="1"/>
  <c r="E24" i="1" l="1"/>
  <c r="F23" i="1"/>
  <c r="F24" i="1" l="1"/>
  <c r="E25" i="1"/>
  <c r="E26" i="1" l="1"/>
  <c r="F25" i="1"/>
  <c r="F26" i="1" l="1"/>
  <c r="E27" i="1"/>
  <c r="E28" i="1" l="1"/>
  <c r="F27" i="1"/>
  <c r="F28" i="1" l="1"/>
  <c r="E29" i="1"/>
  <c r="E30" i="1" l="1"/>
  <c r="F29" i="1"/>
  <c r="E31" i="1" l="1"/>
  <c r="F30" i="1"/>
  <c r="E32" i="1" l="1"/>
  <c r="F31" i="1"/>
  <c r="E33" i="1" l="1"/>
  <c r="F32" i="1"/>
  <c r="F33" i="1" l="1"/>
  <c r="E34" i="1"/>
  <c r="E35" i="1" l="1"/>
  <c r="E36" i="1" s="1"/>
  <c r="F34" i="1"/>
  <c r="F35" i="1" l="1"/>
  <c r="F36" i="1"/>
  <c r="F2" i="1" l="1"/>
  <c r="C17" i="1" l="1"/>
</calcChain>
</file>

<file path=xl/sharedStrings.xml><?xml version="1.0" encoding="utf-8"?>
<sst xmlns="http://schemas.openxmlformats.org/spreadsheetml/2006/main" count="151" uniqueCount="73">
  <si>
    <t>Dia</t>
  </si>
  <si>
    <t>Emocional</t>
  </si>
  <si>
    <t>Neutro</t>
  </si>
  <si>
    <t>Capital Inicial</t>
  </si>
  <si>
    <t>Bom</t>
  </si>
  <si>
    <t>Ruim</t>
  </si>
  <si>
    <t>Total do mês</t>
  </si>
  <si>
    <t>Dicas para Disciplina</t>
  </si>
  <si>
    <t>Anotações:</t>
  </si>
  <si>
    <t xml:space="preserve"> - Não deixe sua ansiedade operar por você.</t>
  </si>
  <si>
    <t xml:space="preserve"> - Não efetuar operações contra a tendência.</t>
  </si>
  <si>
    <t xml:space="preserve"> - Pare de operar se atingir a meta diária.</t>
  </si>
  <si>
    <t xml:space="preserve">Dias úteis no mês </t>
  </si>
  <si>
    <t xml:space="preserve">Meta Diaria </t>
  </si>
  <si>
    <t xml:space="preserve">Limite de Perda diaria </t>
  </si>
  <si>
    <t>Meta mensal  em %</t>
  </si>
  <si>
    <t>Quantidade de Trades</t>
  </si>
  <si>
    <t>Meta mensal Capital</t>
  </si>
  <si>
    <t>Meta de ganho por Trade</t>
  </si>
  <si>
    <t>Perda Por Trade</t>
  </si>
  <si>
    <t xml:space="preserve">Controle Financeiro da conta </t>
  </si>
  <si>
    <t>Rentabilidade %</t>
  </si>
  <si>
    <t xml:space="preserve">Relação Risco x Retorno </t>
  </si>
  <si>
    <t>2*1</t>
  </si>
  <si>
    <t>Termômetro emocional em %</t>
  </si>
  <si>
    <t xml:space="preserve">CDT- Controle Diário do Trade </t>
  </si>
  <si>
    <t>Díario do trade</t>
  </si>
  <si>
    <t>Resultado Díario</t>
  </si>
  <si>
    <t xml:space="preserve"> - Não opere sem stop</t>
  </si>
  <si>
    <t>Meta Diaria  em %</t>
  </si>
  <si>
    <t>Perda Diaria  em %</t>
  </si>
  <si>
    <t xml:space="preserve">Menu </t>
  </si>
  <si>
    <t>Capital acumulado</t>
  </si>
  <si>
    <t xml:space="preserve">Dias de operação </t>
  </si>
  <si>
    <t xml:space="preserve">positivo </t>
  </si>
  <si>
    <t xml:space="preserve">negativo </t>
  </si>
  <si>
    <t xml:space="preserve">Meta </t>
  </si>
  <si>
    <t xml:space="preserve">Meta do mês </t>
  </si>
  <si>
    <t xml:space="preserve">Resultado atual </t>
  </si>
  <si>
    <t>Preencher a linha em amarelo com seus dados</t>
  </si>
  <si>
    <t>Payoff</t>
  </si>
  <si>
    <t xml:space="preserve">Ganho médio </t>
  </si>
  <si>
    <t>perda média</t>
  </si>
  <si>
    <t>CDT</t>
  </si>
  <si>
    <t xml:space="preserve">Projeção </t>
  </si>
  <si>
    <t>Média rent</t>
  </si>
  <si>
    <t>Ganho médio</t>
  </si>
  <si>
    <t xml:space="preserve">Prejuízo médio </t>
  </si>
  <si>
    <t>Payof</t>
  </si>
  <si>
    <t xml:space="preserve">Cdt </t>
  </si>
  <si>
    <t>Relatório</t>
  </si>
  <si>
    <t xml:space="preserve">Data </t>
  </si>
  <si>
    <t>Resultado diário</t>
  </si>
  <si>
    <t>Capital acumulado.</t>
  </si>
  <si>
    <t>Dias</t>
  </si>
  <si>
    <t>Rentabilidade</t>
  </si>
  <si>
    <t>Média de rentabilidade</t>
  </si>
  <si>
    <t xml:space="preserve">Ganho por dia </t>
  </si>
  <si>
    <t xml:space="preserve"> </t>
  </si>
  <si>
    <t xml:space="preserve">Relatório geral </t>
  </si>
  <si>
    <t xml:space="preserve">Dias positivo </t>
  </si>
  <si>
    <t xml:space="preserve">Dias negativo </t>
  </si>
  <si>
    <t xml:space="preserve">Emocional bom </t>
  </si>
  <si>
    <t>Emocional ruim</t>
  </si>
  <si>
    <t>Prejuízo médio</t>
  </si>
  <si>
    <t xml:space="preserve">Ganho total </t>
  </si>
  <si>
    <t xml:space="preserve">Capital inicial </t>
  </si>
  <si>
    <t>Ganho %</t>
  </si>
  <si>
    <t>Dias operando</t>
  </si>
  <si>
    <t>Correlação</t>
  </si>
  <si>
    <t>www.fsbinvestments.com.br</t>
  </si>
  <si>
    <t xml:space="preserve">seguindo o setup </t>
  </si>
  <si>
    <t xml:space="preserve">faltou disciplina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</si>
</sst>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dd"/>
    <numFmt numFmtId="165" formatCode="_-&quot;R$&quot;\ * #,##0.00_-;\-&quot;R$&quot;\ * #,##0.00_-;_-&quot;R$&quot;\ * &quot;-&quot;??_-;_-@"/>
    <numFmt numFmtId="166" formatCode="_-[$$-409]* #,##0.00_ ;_-[$$-409]* \-#,##0.00\ ;_-[$$-409]* &quot;-&quot;??_ ;_-@_ "/>
  </numFmts>
  <fonts count="3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22"/>
      <color theme="0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b/>
      <u/>
      <sz val="11"/>
      <color theme="0"/>
      <name val="Calibri"/>
      <family val="2"/>
    </font>
    <font>
      <b/>
      <sz val="12"/>
      <color theme="0"/>
      <name val="Calibri"/>
      <family val="2"/>
    </font>
    <font>
      <sz val="8"/>
      <color theme="0"/>
      <name val="Calibri"/>
      <family val="2"/>
    </font>
    <font>
      <sz val="5"/>
      <color theme="0"/>
      <name val="Calibri"/>
      <family val="2"/>
    </font>
    <font>
      <u/>
      <sz val="8"/>
      <color theme="0"/>
      <name val="Calibri"/>
      <family val="2"/>
    </font>
    <font>
      <u/>
      <sz val="11"/>
      <color theme="10"/>
      <name val="Calibri"/>
      <family val="2"/>
      <scheme val="minor"/>
    </font>
    <font>
      <u/>
      <sz val="18"/>
      <color theme="0"/>
      <name val="Calibri"/>
      <family val="2"/>
      <scheme val="minor"/>
    </font>
    <font>
      <sz val="11"/>
      <color rgb="FFFFC000"/>
      <name val="Calibri"/>
      <family val="2"/>
    </font>
    <font>
      <sz val="20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4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8"/>
      <color rgb="FF00B0F0"/>
      <name val="Calibri"/>
      <family val="2"/>
      <scheme val="minor"/>
    </font>
    <font>
      <sz val="16"/>
      <color rgb="FF00B0F0"/>
      <name val="Calibri"/>
      <family val="2"/>
    </font>
    <font>
      <sz val="11"/>
      <color rgb="FF00B0F0"/>
      <name val="Calibri"/>
      <family val="2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rgb="FFFFC000"/>
      </patternFill>
    </fill>
    <fill>
      <patternFill patternType="solid">
        <fgColor theme="1"/>
        <bgColor rgb="FFFFFFCC"/>
      </patternFill>
    </fill>
    <fill>
      <patternFill patternType="solid">
        <fgColor theme="1"/>
        <bgColor rgb="FFE7E6E6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rgb="FFA8D08D"/>
      </patternFill>
    </fill>
    <fill>
      <patternFill patternType="solid">
        <fgColor rgb="FFFFC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gray125">
        <fgColor theme="1"/>
        <bgColor theme="1" tint="0.14996795556505021"/>
      </patternFill>
    </fill>
    <fill>
      <patternFill patternType="solid">
        <fgColor theme="1" tint="0.14999847407452621"/>
        <b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fgColor theme="1"/>
        <bgColor rgb="FFC00000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1" tint="0.14996795556505021"/>
        <bgColor theme="1"/>
      </patternFill>
    </fill>
    <fill>
      <patternFill patternType="solid">
        <fgColor theme="0"/>
        <bgColor theme="1"/>
      </patternFill>
    </fill>
    <fill>
      <patternFill patternType="solid">
        <fgColor rgb="FF00B050"/>
        <bgColor theme="1"/>
      </patternFill>
    </fill>
    <fill>
      <patternFill patternType="solid">
        <fgColor rgb="FFC00000"/>
        <bgColor theme="1"/>
      </patternFill>
    </fill>
    <fill>
      <patternFill patternType="solid">
        <fgColor theme="3" tint="0.34998626667073579"/>
        <bgColor theme="1"/>
      </patternFill>
    </fill>
    <fill>
      <patternFill patternType="solid">
        <fgColor theme="0" tint="-0.499984740745262"/>
        <bgColor theme="3" tint="0.14996795556505021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theme="1"/>
      </patternFill>
    </fill>
    <fill>
      <patternFill patternType="solid">
        <fgColor theme="9" tint="-0.499984740745262"/>
        <bgColor theme="1"/>
      </patternFill>
    </fill>
    <fill>
      <patternFill patternType="solid">
        <fgColor theme="3" tint="4.9989318521683403E-2"/>
        <bgColor indexed="64"/>
      </patternFill>
    </fill>
    <fill>
      <patternFill patternType="solid">
        <fgColor theme="3" tint="0.14999847407452621"/>
        <bgColor indexed="64"/>
      </patternFill>
    </fill>
    <fill>
      <patternFill patternType="solid">
        <fgColor theme="1" tint="0.14999847407452621"/>
        <bgColor theme="1"/>
      </patternFill>
    </fill>
    <fill>
      <patternFill patternType="solid">
        <fgColor theme="3" tint="4.9989318521683403E-2"/>
        <bgColor rgb="FFFFFFCC"/>
      </patternFill>
    </fill>
    <fill>
      <patternFill patternType="solid">
        <fgColor theme="1"/>
        <bgColor theme="1"/>
      </patternFill>
    </fill>
    <fill>
      <patternFill patternType="solid">
        <fgColor rgb="FFFFC000"/>
        <bgColor rgb="FFFFFFCC"/>
      </patternFill>
    </fill>
    <fill>
      <patternFill patternType="solid">
        <fgColor theme="1" tint="4.9989318521683403E-2"/>
        <bgColor rgb="FFFFFFCC"/>
      </patternFill>
    </fill>
    <fill>
      <patternFill patternType="gray125">
        <fgColor theme="1"/>
        <bgColor theme="1" tint="0.14999847407452621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/>
      <top/>
      <bottom style="medium">
        <color theme="2" tint="-0.499984740745262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24" fillId="0" borderId="0" applyFont="0" applyFill="0" applyBorder="0" applyAlignment="0" applyProtection="0"/>
  </cellStyleXfs>
  <cellXfs count="168">
    <xf numFmtId="0" fontId="0" fillId="0" borderId="0" xfId="0"/>
    <xf numFmtId="0" fontId="0" fillId="2" borderId="0" xfId="0" applyFill="1"/>
    <xf numFmtId="165" fontId="6" fillId="4" borderId="3" xfId="0" applyNumberFormat="1" applyFont="1" applyFill="1" applyBorder="1" applyAlignment="1">
      <alignment horizontal="center"/>
    </xf>
    <xf numFmtId="0" fontId="11" fillId="2" borderId="0" xfId="0" applyFont="1" applyFill="1"/>
    <xf numFmtId="0" fontId="10" fillId="2" borderId="0" xfId="0" applyFont="1" applyFill="1"/>
    <xf numFmtId="9" fontId="11" fillId="2" borderId="3" xfId="1" applyFont="1" applyFill="1" applyBorder="1" applyAlignment="1">
      <alignment horizontal="center"/>
    </xf>
    <xf numFmtId="0" fontId="14" fillId="3" borderId="4" xfId="0" applyFont="1" applyFill="1" applyBorder="1"/>
    <xf numFmtId="166" fontId="11" fillId="2" borderId="0" xfId="0" applyNumberFormat="1" applyFont="1" applyFill="1"/>
    <xf numFmtId="0" fontId="11" fillId="4" borderId="4" xfId="0" applyNumberFormat="1" applyFont="1" applyFill="1" applyBorder="1"/>
    <xf numFmtId="9" fontId="11" fillId="2" borderId="0" xfId="0" applyNumberFormat="1" applyFont="1" applyFill="1" applyAlignment="1">
      <alignment horizontal="center"/>
    </xf>
    <xf numFmtId="0" fontId="14" fillId="2" borderId="0" xfId="0" applyFont="1" applyFill="1"/>
    <xf numFmtId="9" fontId="11" fillId="2" borderId="0" xfId="1" applyFont="1" applyFill="1"/>
    <xf numFmtId="165" fontId="11" fillId="2" borderId="0" xfId="0" applyNumberFormat="1" applyFont="1" applyFill="1"/>
    <xf numFmtId="165" fontId="11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4" fillId="3" borderId="11" xfId="0" applyFont="1" applyFill="1" applyBorder="1"/>
    <xf numFmtId="0" fontId="14" fillId="3" borderId="12" xfId="0" applyFont="1" applyFill="1" applyBorder="1"/>
    <xf numFmtId="0" fontId="18" fillId="2" borderId="0" xfId="0" applyFont="1" applyFill="1" applyAlignment="1">
      <alignment horizontal="right"/>
    </xf>
    <xf numFmtId="0" fontId="10" fillId="2" borderId="4" xfId="0" applyFont="1" applyFill="1" applyBorder="1"/>
    <xf numFmtId="0" fontId="11" fillId="2" borderId="4" xfId="0" applyFont="1" applyFill="1" applyBorder="1"/>
    <xf numFmtId="0" fontId="18" fillId="2" borderId="4" xfId="0" applyFont="1" applyFill="1" applyBorder="1" applyAlignment="1">
      <alignment horizontal="right"/>
    </xf>
    <xf numFmtId="0" fontId="11" fillId="10" borderId="0" xfId="0" applyFont="1" applyFill="1"/>
    <xf numFmtId="0" fontId="12" fillId="10" borderId="0" xfId="0" applyFont="1" applyFill="1" applyAlignment="1">
      <alignment vertical="center"/>
    </xf>
    <xf numFmtId="0" fontId="10" fillId="10" borderId="0" xfId="0" applyFont="1" applyFill="1"/>
    <xf numFmtId="166" fontId="11" fillId="11" borderId="14" xfId="0" applyNumberFormat="1" applyFont="1" applyFill="1" applyBorder="1" applyAlignment="1">
      <alignment horizontal="center"/>
    </xf>
    <xf numFmtId="9" fontId="11" fillId="12" borderId="0" xfId="0" applyNumberFormat="1" applyFont="1" applyFill="1" applyAlignment="1">
      <alignment horizontal="center"/>
    </xf>
    <xf numFmtId="9" fontId="11" fillId="6" borderId="0" xfId="0" applyNumberFormat="1" applyFont="1" applyFill="1" applyAlignment="1">
      <alignment horizontal="center"/>
    </xf>
    <xf numFmtId="9" fontId="11" fillId="13" borderId="0" xfId="0" applyNumberFormat="1" applyFont="1" applyFill="1" applyAlignment="1">
      <alignment horizontal="center"/>
    </xf>
    <xf numFmtId="166" fontId="11" fillId="11" borderId="14" xfId="0" applyNumberFormat="1" applyFont="1" applyFill="1" applyBorder="1" applyAlignment="1"/>
    <xf numFmtId="9" fontId="11" fillId="11" borderId="14" xfId="1" applyFont="1" applyFill="1" applyBorder="1" applyAlignment="1"/>
    <xf numFmtId="10" fontId="11" fillId="4" borderId="4" xfId="1" applyNumberFormat="1" applyFont="1" applyFill="1" applyBorder="1" applyAlignment="1"/>
    <xf numFmtId="166" fontId="11" fillId="4" borderId="4" xfId="0" applyNumberFormat="1" applyFont="1" applyFill="1" applyBorder="1" applyAlignment="1"/>
    <xf numFmtId="0" fontId="21" fillId="10" borderId="0" xfId="2" applyFont="1" applyFill="1" applyAlignment="1">
      <alignment horizontal="center" vertical="center"/>
    </xf>
    <xf numFmtId="0" fontId="10" fillId="2" borderId="4" xfId="0" applyFont="1" applyFill="1" applyBorder="1" applyAlignment="1"/>
    <xf numFmtId="10" fontId="10" fillId="2" borderId="0" xfId="1" applyNumberFormat="1" applyFont="1" applyFill="1" applyAlignment="1">
      <alignment horizontal="center" vertical="center"/>
    </xf>
    <xf numFmtId="166" fontId="13" fillId="4" borderId="3" xfId="0" applyNumberFormat="1" applyFont="1" applyFill="1" applyBorder="1" applyAlignment="1">
      <alignment horizontal="center" vertical="center"/>
    </xf>
    <xf numFmtId="0" fontId="11" fillId="14" borderId="0" xfId="0" applyFont="1" applyFill="1"/>
    <xf numFmtId="0" fontId="10" fillId="14" borderId="0" xfId="0" applyFont="1" applyFill="1"/>
    <xf numFmtId="0" fontId="6" fillId="8" borderId="13" xfId="0" applyFont="1" applyFill="1" applyBorder="1" applyAlignment="1">
      <alignment horizontal="left"/>
    </xf>
    <xf numFmtId="0" fontId="6" fillId="15" borderId="0" xfId="0" applyFont="1" applyFill="1" applyAlignment="1">
      <alignment vertical="center"/>
    </xf>
    <xf numFmtId="0" fontId="11" fillId="16" borderId="0" xfId="0" applyFont="1" applyFill="1"/>
    <xf numFmtId="0" fontId="14" fillId="16" borderId="0" xfId="0" applyFont="1" applyFill="1" applyAlignment="1">
      <alignment horizontal="center" wrapText="1"/>
    </xf>
    <xf numFmtId="0" fontId="10" fillId="16" borderId="0" xfId="0" applyFont="1" applyFill="1"/>
    <xf numFmtId="0" fontId="11" fillId="9" borderId="0" xfId="0" applyFont="1" applyFill="1"/>
    <xf numFmtId="0" fontId="10" fillId="9" borderId="0" xfId="0" applyFont="1" applyFill="1"/>
    <xf numFmtId="0" fontId="14" fillId="18" borderId="4" xfId="0" applyFont="1" applyFill="1" applyBorder="1"/>
    <xf numFmtId="0" fontId="11" fillId="9" borderId="0" xfId="0" applyFont="1" applyFill="1" applyAlignment="1">
      <alignment horizontal="left"/>
    </xf>
    <xf numFmtId="0" fontId="5" fillId="19" borderId="0" xfId="0" applyFont="1" applyFill="1" applyAlignment="1">
      <alignment horizontal="center"/>
    </xf>
    <xf numFmtId="0" fontId="6" fillId="20" borderId="0" xfId="0" applyFont="1" applyFill="1" applyAlignment="1">
      <alignment horizontal="center" vertical="center"/>
    </xf>
    <xf numFmtId="0" fontId="6" fillId="20" borderId="0" xfId="0" applyFont="1" applyFill="1"/>
    <xf numFmtId="0" fontId="11" fillId="10" borderId="4" xfId="0" applyFont="1" applyFill="1" applyBorder="1"/>
    <xf numFmtId="166" fontId="13" fillId="4" borderId="16" xfId="0" applyNumberFormat="1" applyFont="1" applyFill="1" applyBorder="1" applyAlignment="1">
      <alignment horizontal="center" vertical="center"/>
    </xf>
    <xf numFmtId="0" fontId="13" fillId="10" borderId="4" xfId="0" applyFont="1" applyFill="1" applyBorder="1"/>
    <xf numFmtId="2" fontId="6" fillId="21" borderId="4" xfId="0" applyNumberFormat="1" applyFont="1" applyFill="1" applyBorder="1" applyAlignment="1">
      <alignment horizontal="center" vertical="center"/>
    </xf>
    <xf numFmtId="0" fontId="11" fillId="23" borderId="4" xfId="0" applyFont="1" applyFill="1" applyBorder="1" applyAlignment="1">
      <alignment horizontal="left" vertical="center"/>
    </xf>
    <xf numFmtId="0" fontId="6" fillId="20" borderId="4" xfId="0" applyFont="1" applyFill="1" applyBorder="1" applyAlignment="1">
      <alignment horizontal="center" vertical="center"/>
    </xf>
    <xf numFmtId="0" fontId="6" fillId="20" borderId="4" xfId="0" applyFont="1" applyFill="1" applyBorder="1"/>
    <xf numFmtId="0" fontId="10" fillId="10" borderId="4" xfId="0" applyFont="1" applyFill="1" applyBorder="1"/>
    <xf numFmtId="0" fontId="11" fillId="25" borderId="15" xfId="0" applyFont="1" applyFill="1" applyBorder="1"/>
    <xf numFmtId="0" fontId="21" fillId="25" borderId="15" xfId="2" applyFont="1" applyFill="1" applyBorder="1" applyAlignment="1">
      <alignment horizontal="center" vertical="center"/>
    </xf>
    <xf numFmtId="0" fontId="10" fillId="25" borderId="15" xfId="0" applyFont="1" applyFill="1" applyBorder="1"/>
    <xf numFmtId="166" fontId="16" fillId="2" borderId="2" xfId="0" applyNumberFormat="1" applyFont="1" applyFill="1" applyBorder="1" applyAlignment="1">
      <alignment horizontal="center"/>
    </xf>
    <xf numFmtId="0" fontId="23" fillId="26" borderId="0" xfId="0" applyFont="1" applyFill="1" applyAlignment="1">
      <alignment horizontal="center" vertical="center"/>
    </xf>
    <xf numFmtId="0" fontId="23" fillId="26" borderId="4" xfId="0" applyFont="1" applyFill="1" applyBorder="1" applyAlignment="1">
      <alignment horizontal="center" vertical="center"/>
    </xf>
    <xf numFmtId="14" fontId="22" fillId="14" borderId="3" xfId="0" applyNumberFormat="1" applyFont="1" applyFill="1" applyBorder="1" applyAlignment="1">
      <alignment horizontal="center"/>
    </xf>
    <xf numFmtId="0" fontId="27" fillId="2" borderId="0" xfId="2" applyFont="1" applyFill="1"/>
    <xf numFmtId="44" fontId="10" fillId="2" borderId="0" xfId="3" applyFont="1" applyFill="1"/>
    <xf numFmtId="9" fontId="10" fillId="2" borderId="0" xfId="1" applyFont="1" applyFill="1"/>
    <xf numFmtId="0" fontId="10" fillId="27" borderId="0" xfId="0" applyFont="1" applyFill="1"/>
    <xf numFmtId="0" fontId="4" fillId="27" borderId="0" xfId="0" applyFont="1" applyFill="1" applyAlignment="1">
      <alignment horizontal="center"/>
    </xf>
    <xf numFmtId="44" fontId="28" fillId="2" borderId="0" xfId="3" applyFont="1" applyFill="1" applyAlignment="1">
      <alignment horizontal="center"/>
    </xf>
    <xf numFmtId="44" fontId="25" fillId="2" borderId="0" xfId="3" applyFont="1" applyFill="1" applyAlignment="1">
      <alignment horizontal="center"/>
    </xf>
    <xf numFmtId="10" fontId="4" fillId="19" borderId="0" xfId="0" applyNumberFormat="1" applyFont="1" applyFill="1" applyAlignment="1">
      <alignment horizontal="center"/>
    </xf>
    <xf numFmtId="2" fontId="4" fillId="19" borderId="0" xfId="0" applyNumberFormat="1" applyFont="1" applyFill="1" applyAlignment="1">
      <alignment horizontal="center"/>
    </xf>
    <xf numFmtId="0" fontId="30" fillId="26" borderId="0" xfId="0" applyFont="1" applyFill="1" applyAlignment="1">
      <alignment horizontal="center" vertical="center"/>
    </xf>
    <xf numFmtId="0" fontId="31" fillId="20" borderId="0" xfId="0" applyFont="1" applyFill="1" applyAlignment="1">
      <alignment vertical="center"/>
    </xf>
    <xf numFmtId="166" fontId="14" fillId="3" borderId="4" xfId="0" applyNumberFormat="1" applyFont="1" applyFill="1" applyBorder="1"/>
    <xf numFmtId="166" fontId="6" fillId="22" borderId="0" xfId="0" applyNumberFormat="1" applyFont="1" applyFill="1" applyAlignment="1">
      <alignment horizontal="center" vertical="center"/>
    </xf>
    <xf numFmtId="9" fontId="11" fillId="29" borderId="0" xfId="1" applyFont="1" applyFill="1" applyAlignment="1">
      <alignment horizontal="left" vertical="center"/>
    </xf>
    <xf numFmtId="0" fontId="11" fillId="29" borderId="0" xfId="0" applyFont="1" applyFill="1" applyAlignment="1">
      <alignment horizontal="left" vertical="center"/>
    </xf>
    <xf numFmtId="164" fontId="11" fillId="2" borderId="3" xfId="0" applyNumberFormat="1" applyFont="1" applyFill="1" applyBorder="1" applyAlignment="1">
      <alignment horizontal="center"/>
    </xf>
    <xf numFmtId="44" fontId="10" fillId="30" borderId="0" xfId="3" applyFont="1" applyFill="1"/>
    <xf numFmtId="0" fontId="10" fillId="30" borderId="0" xfId="0" applyFont="1" applyFill="1" applyAlignment="1">
      <alignment horizontal="center"/>
    </xf>
    <xf numFmtId="44" fontId="10" fillId="30" borderId="0" xfId="3" applyFont="1" applyFill="1" applyAlignment="1">
      <alignment horizontal="center"/>
    </xf>
    <xf numFmtId="0" fontId="10" fillId="30" borderId="0" xfId="0" applyFont="1" applyFill="1"/>
    <xf numFmtId="9" fontId="10" fillId="30" borderId="0" xfId="1" applyFont="1" applyFill="1"/>
    <xf numFmtId="14" fontId="10" fillId="30" borderId="0" xfId="0" applyNumberFormat="1" applyFont="1" applyFill="1"/>
    <xf numFmtId="9" fontId="10" fillId="30" borderId="0" xfId="1" applyFont="1" applyFill="1" applyAlignment="1">
      <alignment horizontal="center"/>
    </xf>
    <xf numFmtId="0" fontId="14" fillId="32" borderId="20" xfId="0" applyFont="1" applyFill="1" applyBorder="1" applyAlignment="1">
      <alignment horizontal="center" vertical="center" wrapText="1"/>
    </xf>
    <xf numFmtId="0" fontId="14" fillId="32" borderId="21" xfId="0" applyFont="1" applyFill="1" applyBorder="1" applyAlignment="1">
      <alignment horizontal="center" vertical="center" wrapText="1"/>
    </xf>
    <xf numFmtId="0" fontId="10" fillId="9" borderId="22" xfId="0" applyFont="1" applyFill="1" applyBorder="1"/>
    <xf numFmtId="14" fontId="32" fillId="8" borderId="0" xfId="2" applyNumberFormat="1" applyFont="1" applyFill="1"/>
    <xf numFmtId="0" fontId="3" fillId="19" borderId="0" xfId="0" applyFont="1" applyFill="1" applyAlignment="1">
      <alignment horizontal="center"/>
    </xf>
    <xf numFmtId="44" fontId="10" fillId="17" borderId="0" xfId="3" applyFont="1" applyFill="1" applyAlignment="1">
      <alignment horizontal="center"/>
    </xf>
    <xf numFmtId="0" fontId="10" fillId="17" borderId="0" xfId="0" applyFont="1" applyFill="1" applyAlignment="1">
      <alignment horizontal="center"/>
    </xf>
    <xf numFmtId="0" fontId="10" fillId="17" borderId="0" xfId="0" applyFont="1" applyFill="1"/>
    <xf numFmtId="44" fontId="10" fillId="17" borderId="0" xfId="3" applyFont="1" applyFill="1"/>
    <xf numFmtId="14" fontId="10" fillId="31" borderId="0" xfId="0" applyNumberFormat="1" applyFont="1" applyFill="1"/>
    <xf numFmtId="44" fontId="10" fillId="31" borderId="0" xfId="3" applyFont="1" applyFill="1"/>
    <xf numFmtId="9" fontId="10" fillId="31" borderId="0" xfId="1" applyFont="1" applyFill="1"/>
    <xf numFmtId="0" fontId="10" fillId="31" borderId="0" xfId="0" applyFont="1" applyFill="1"/>
    <xf numFmtId="2" fontId="10" fillId="30" borderId="0" xfId="1" applyNumberFormat="1" applyFont="1" applyFill="1" applyAlignment="1">
      <alignment horizontal="center"/>
    </xf>
    <xf numFmtId="14" fontId="34" fillId="33" borderId="3" xfId="0" applyNumberFormat="1" applyFont="1" applyFill="1" applyBorder="1" applyAlignment="1">
      <alignment horizontal="center"/>
    </xf>
    <xf numFmtId="14" fontId="34" fillId="30" borderId="3" xfId="0" applyNumberFormat="1" applyFont="1" applyFill="1" applyBorder="1" applyAlignment="1">
      <alignment horizontal="center"/>
    </xf>
    <xf numFmtId="14" fontId="34" fillId="30" borderId="16" xfId="0" applyNumberFormat="1" applyFont="1" applyFill="1" applyBorder="1" applyAlignment="1">
      <alignment horizontal="center"/>
    </xf>
    <xf numFmtId="44" fontId="33" fillId="30" borderId="4" xfId="3" applyFont="1" applyFill="1" applyBorder="1" applyAlignment="1">
      <alignment horizontal="center"/>
    </xf>
    <xf numFmtId="9" fontId="33" fillId="30" borderId="4" xfId="1" applyFont="1" applyFill="1" applyBorder="1" applyAlignment="1">
      <alignment horizontal="center"/>
    </xf>
    <xf numFmtId="0" fontId="33" fillId="30" borderId="4" xfId="0" applyFont="1" applyFill="1" applyBorder="1" applyAlignment="1">
      <alignment horizontal="center"/>
    </xf>
    <xf numFmtId="44" fontId="10" fillId="2" borderId="0" xfId="0" applyNumberFormat="1" applyFont="1" applyFill="1"/>
    <xf numFmtId="0" fontId="2" fillId="27" borderId="0" xfId="0" applyFont="1" applyFill="1" applyAlignment="1">
      <alignment horizontal="center"/>
    </xf>
    <xf numFmtId="44" fontId="2" fillId="19" borderId="0" xfId="0" applyNumberFormat="1" applyFont="1" applyFill="1" applyAlignment="1">
      <alignment horizontal="center"/>
    </xf>
    <xf numFmtId="0" fontId="2" fillId="27" borderId="0" xfId="0" applyFont="1" applyFill="1"/>
    <xf numFmtId="9" fontId="2" fillId="19" borderId="0" xfId="1" applyFont="1" applyFill="1" applyAlignment="1">
      <alignment horizontal="center"/>
    </xf>
    <xf numFmtId="2" fontId="6" fillId="28" borderId="4" xfId="0" applyNumberFormat="1" applyFont="1" applyFill="1" applyBorder="1" applyAlignment="1">
      <alignment horizontal="center" vertical="center"/>
    </xf>
    <xf numFmtId="44" fontId="35" fillId="30" borderId="0" xfId="3" applyFont="1" applyFill="1" applyAlignment="1">
      <alignment horizontal="center"/>
    </xf>
    <xf numFmtId="9" fontId="35" fillId="30" borderId="0" xfId="1" applyFont="1" applyFill="1" applyAlignment="1">
      <alignment horizontal="center"/>
    </xf>
    <xf numFmtId="0" fontId="35" fillId="30" borderId="0" xfId="0" applyFont="1" applyFill="1" applyAlignment="1">
      <alignment horizontal="center"/>
    </xf>
    <xf numFmtId="14" fontId="35" fillId="30" borderId="0" xfId="0" applyNumberFormat="1" applyFont="1" applyFill="1" applyAlignment="1">
      <alignment horizontal="center"/>
    </xf>
    <xf numFmtId="10" fontId="11" fillId="2" borderId="3" xfId="1" applyNumberFormat="1" applyFont="1" applyFill="1" applyBorder="1" applyAlignment="1">
      <alignment horizontal="center"/>
    </xf>
    <xf numFmtId="9" fontId="14" fillId="3" borderId="4" xfId="1" applyFont="1" applyFill="1" applyBorder="1" applyAlignment="1">
      <alignment horizontal="center"/>
    </xf>
    <xf numFmtId="14" fontId="36" fillId="33" borderId="3" xfId="0" applyNumberFormat="1" applyFont="1" applyFill="1" applyBorder="1" applyAlignment="1">
      <alignment horizontal="center"/>
    </xf>
    <xf numFmtId="14" fontId="36" fillId="30" borderId="3" xfId="0" applyNumberFormat="1" applyFont="1" applyFill="1" applyBorder="1" applyAlignment="1">
      <alignment horizontal="center"/>
    </xf>
    <xf numFmtId="14" fontId="36" fillId="30" borderId="16" xfId="0" applyNumberFormat="1" applyFont="1" applyFill="1" applyBorder="1" applyAlignment="1">
      <alignment horizontal="center"/>
    </xf>
    <xf numFmtId="44" fontId="35" fillId="30" borderId="4" xfId="3" applyFont="1" applyFill="1" applyBorder="1" applyAlignment="1">
      <alignment horizontal="center"/>
    </xf>
    <xf numFmtId="9" fontId="35" fillId="30" borderId="4" xfId="1" applyFont="1" applyFill="1" applyBorder="1" applyAlignment="1">
      <alignment horizontal="center"/>
    </xf>
    <xf numFmtId="0" fontId="35" fillId="30" borderId="4" xfId="0" applyFont="1" applyFill="1" applyBorder="1" applyAlignment="1">
      <alignment horizontal="center"/>
    </xf>
    <xf numFmtId="0" fontId="10" fillId="30" borderId="0" xfId="1" applyNumberFormat="1" applyFont="1" applyFill="1" applyAlignment="1">
      <alignment horizontal="center"/>
    </xf>
    <xf numFmtId="9" fontId="27" fillId="30" borderId="0" xfId="1" applyFont="1" applyFill="1"/>
    <xf numFmtId="0" fontId="21" fillId="25" borderId="15" xfId="2" applyFont="1" applyFill="1" applyBorder="1" applyAlignment="1">
      <alignment horizontal="center" vertical="center"/>
    </xf>
    <xf numFmtId="0" fontId="21" fillId="10" borderId="0" xfId="2" applyFont="1" applyFill="1" applyAlignment="1">
      <alignment horizontal="center" vertical="center"/>
    </xf>
    <xf numFmtId="0" fontId="11" fillId="2" borderId="5" xfId="0" applyFont="1" applyFill="1" applyBorder="1" applyAlignment="1">
      <alignment horizontal="left"/>
    </xf>
    <xf numFmtId="0" fontId="10" fillId="2" borderId="0" xfId="0" applyFont="1" applyFill="1" applyAlignment="1"/>
    <xf numFmtId="0" fontId="11" fillId="2" borderId="7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5" fillId="5" borderId="4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right"/>
    </xf>
    <xf numFmtId="0" fontId="10" fillId="2" borderId="4" xfId="0" applyFont="1" applyFill="1" applyBorder="1" applyAlignment="1"/>
    <xf numFmtId="0" fontId="19" fillId="2" borderId="4" xfId="0" applyFont="1" applyFill="1" applyBorder="1" applyAlignment="1">
      <alignment horizontal="left"/>
    </xf>
    <xf numFmtId="0" fontId="11" fillId="2" borderId="4" xfId="0" applyFont="1" applyFill="1" applyBorder="1" applyAlignment="1"/>
    <xf numFmtId="0" fontId="14" fillId="3" borderId="11" xfId="0" applyFont="1" applyFill="1" applyBorder="1" applyAlignment="1">
      <alignment horizontal="left"/>
    </xf>
    <xf numFmtId="0" fontId="11" fillId="2" borderId="10" xfId="0" applyFont="1" applyFill="1" applyBorder="1" applyAlignment="1"/>
    <xf numFmtId="0" fontId="11" fillId="2" borderId="6" xfId="0" applyFont="1" applyFill="1" applyBorder="1" applyAlignment="1"/>
    <xf numFmtId="0" fontId="11" fillId="2" borderId="8" xfId="0" applyFont="1" applyFill="1" applyBorder="1" applyAlignment="1"/>
    <xf numFmtId="0" fontId="11" fillId="24" borderId="0" xfId="0" applyFont="1" applyFill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/>
    </xf>
    <xf numFmtId="1" fontId="7" fillId="7" borderId="4" xfId="0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/>
    <xf numFmtId="0" fontId="16" fillId="3" borderId="17" xfId="0" applyFont="1" applyFill="1" applyBorder="1" applyAlignment="1">
      <alignment horizontal="center"/>
    </xf>
    <xf numFmtId="0" fontId="11" fillId="2" borderId="18" xfId="0" applyFont="1" applyFill="1" applyBorder="1" applyAlignment="1"/>
    <xf numFmtId="0" fontId="21" fillId="10" borderId="4" xfId="2" applyFont="1" applyFill="1" applyBorder="1" applyAlignment="1">
      <alignment horizontal="center" vertical="center"/>
    </xf>
    <xf numFmtId="0" fontId="27" fillId="10" borderId="4" xfId="2" applyFont="1" applyFill="1" applyBorder="1" applyAlignment="1">
      <alignment horizontal="center" vertical="center"/>
    </xf>
    <xf numFmtId="10" fontId="21" fillId="10" borderId="4" xfId="2" applyNumberFormat="1" applyFont="1" applyFill="1" applyBorder="1" applyAlignment="1">
      <alignment horizontal="center" vertical="center"/>
    </xf>
    <xf numFmtId="0" fontId="26" fillId="10" borderId="0" xfId="2" applyFont="1" applyFill="1" applyAlignment="1">
      <alignment horizontal="center" vertical="center"/>
    </xf>
    <xf numFmtId="0" fontId="29" fillId="10" borderId="0" xfId="2" applyFont="1" applyFill="1" applyAlignment="1">
      <alignment horizontal="center" vertical="center"/>
    </xf>
    <xf numFmtId="0" fontId="23" fillId="17" borderId="19" xfId="0" applyFont="1" applyFill="1" applyBorder="1" applyAlignment="1">
      <alignment horizontal="center" vertical="center"/>
    </xf>
    <xf numFmtId="0" fontId="11" fillId="34" borderId="0" xfId="0" applyFont="1" applyFill="1" applyAlignment="1">
      <alignment horizontal="center" vertical="center"/>
    </xf>
    <xf numFmtId="14" fontId="6" fillId="35" borderId="3" xfId="0" applyNumberFormat="1" applyFont="1" applyFill="1" applyBorder="1" applyAlignment="1">
      <alignment horizontal="center"/>
    </xf>
    <xf numFmtId="166" fontId="6" fillId="35" borderId="3" xfId="0" applyNumberFormat="1" applyFont="1" applyFill="1" applyBorder="1" applyAlignment="1">
      <alignment horizontal="center"/>
    </xf>
    <xf numFmtId="165" fontId="6" fillId="35" borderId="3" xfId="0" applyNumberFormat="1" applyFont="1" applyFill="1" applyBorder="1" applyAlignment="1">
      <alignment wrapText="1"/>
    </xf>
    <xf numFmtId="166" fontId="6" fillId="36" borderId="3" xfId="0" applyNumberFormat="1" applyFont="1" applyFill="1" applyBorder="1" applyAlignment="1" applyProtection="1">
      <alignment horizontal="center"/>
    </xf>
    <xf numFmtId="166" fontId="6" fillId="36" borderId="3" xfId="0" applyNumberFormat="1" applyFont="1" applyFill="1" applyBorder="1" applyAlignment="1">
      <alignment horizontal="center"/>
    </xf>
    <xf numFmtId="0" fontId="14" fillId="37" borderId="1" xfId="0" applyFont="1" applyFill="1" applyBorder="1" applyAlignment="1">
      <alignment horizontal="center" vertical="center" wrapText="1"/>
    </xf>
    <xf numFmtId="0" fontId="11" fillId="37" borderId="2" xfId="0" applyFont="1" applyFill="1" applyBorder="1" applyAlignment="1"/>
    <xf numFmtId="0" fontId="14" fillId="37" borderId="3" xfId="0" applyFont="1" applyFill="1" applyBorder="1" applyAlignment="1">
      <alignment horizontal="center" vertical="center" wrapText="1"/>
    </xf>
    <xf numFmtId="0" fontId="21" fillId="37" borderId="0" xfId="2" applyFont="1" applyFill="1" applyAlignment="1">
      <alignment horizontal="center" vertical="center"/>
    </xf>
    <xf numFmtId="9" fontId="1" fillId="27" borderId="0" xfId="0" applyNumberFormat="1" applyFont="1" applyFill="1" applyAlignment="1">
      <alignment horizontal="center"/>
    </xf>
    <xf numFmtId="44" fontId="1" fillId="27" borderId="0" xfId="0" applyNumberFormat="1" applyFont="1" applyFill="1" applyAlignment="1">
      <alignment horizontal="center"/>
    </xf>
  </cellXfs>
  <cellStyles count="4">
    <cellStyle name="Hiperlink" xfId="2" builtinId="8"/>
    <cellStyle name="Moeda" xfId="3" builtinId="4"/>
    <cellStyle name="Normal" xfId="0" builtinId="0"/>
    <cellStyle name="Porcentagem" xfId="1" builtinId="5"/>
  </cellStyles>
  <dxfs count="550"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70C0"/>
      </font>
      <fill>
        <patternFill patternType="none"/>
      </fill>
    </dxf>
    <dxf>
      <font>
        <color theme="5"/>
      </font>
      <fill>
        <patternFill patternType="none"/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70C0"/>
      </font>
      <fill>
        <patternFill patternType="none"/>
      </fill>
    </dxf>
    <dxf>
      <font>
        <color theme="5"/>
      </font>
      <fill>
        <patternFill patternType="none"/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2" tint="-0.499984740745262"/>
        </patternFill>
      </fill>
    </dxf>
    <dxf>
      <fill>
        <patternFill patternType="solid">
          <bgColor theme="2" tint="-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1"/>
      </font>
    </dxf>
    <dxf>
      <font>
        <color theme="1"/>
      </font>
    </dxf>
    <dxf>
      <alignment horizontal="center" readingOrder="0"/>
    </dxf>
    <dxf>
      <alignment horizontal="center" readingOrder="0"/>
    </dxf>
    <dxf>
      <numFmt numFmtId="13" formatCode="0%"/>
    </dxf>
    <dxf>
      <font>
        <color rgb="FFFFC000"/>
      </font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2" tint="-0.499984740745262"/>
        </patternFill>
      </fill>
    </dxf>
    <dxf>
      <fill>
        <patternFill patternType="solid">
          <bgColor theme="2" tint="-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1"/>
      </font>
    </dxf>
    <dxf>
      <font>
        <color theme="1"/>
      </font>
    </dxf>
    <dxf>
      <alignment horizontal="center" readingOrder="0"/>
    </dxf>
    <dxf>
      <alignment horizontal="center" readingOrder="0"/>
    </dxf>
    <dxf>
      <numFmt numFmtId="13" formatCode="0%"/>
    </dxf>
    <dxf>
      <font>
        <color rgb="FFFFC000"/>
      </font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strike val="0"/>
        <outline val="0"/>
        <shadow val="0"/>
        <vertAlign val="baseline"/>
        <sz val="11"/>
        <color theme="0"/>
        <name val="Calibri"/>
      </font>
      <fill>
        <patternFill patternType="solid">
          <bgColor theme="3" tint="4.9989318521683403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theme="0"/>
        <name val="Calibri"/>
      </font>
      <fill>
        <patternFill patternType="solid">
          <bgColor theme="3" tint="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theme="3" tint="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theme="3" tint="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theme="3" tint="4.9989318521683403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theme="0"/>
        <name val="Calibri"/>
      </font>
      <numFmt numFmtId="19" formatCode="dd/mm/yyyy"/>
      <fill>
        <patternFill patternType="solid">
          <bgColor theme="3" tint="4.9989318521683403E-2"/>
        </patternFill>
      </fill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color theme="0"/>
        <name val="Calibri"/>
      </font>
      <fill>
        <patternFill patternType="solid">
          <bgColor theme="3" tint="4.9989318521683403E-2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 tint="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font>
        <color rgb="FFFFC000"/>
      </font>
    </dxf>
    <dxf>
      <numFmt numFmtId="13" formatCode="0%"/>
    </dxf>
    <dxf>
      <alignment horizontal="center" readingOrder="0"/>
    </dxf>
    <dxf>
      <alignment horizontal="center" readingOrder="0"/>
    </dxf>
    <dxf>
      <font>
        <color theme="1"/>
      </font>
    </dxf>
    <dxf>
      <font>
        <color theme="1"/>
      </font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bgColor theme="2" tint="-0.499984740745262"/>
        </patternFill>
      </fill>
    </dxf>
    <dxf>
      <fill>
        <patternFill patternType="solid">
          <bgColor theme="2" tint="-0.49998474074526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70C0"/>
      </font>
      <fill>
        <patternFill patternType="none"/>
      </fill>
    </dxf>
    <dxf>
      <font>
        <color theme="5"/>
      </font>
      <fill>
        <patternFill patternType="none"/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5"/>
        </patternFill>
      </fill>
    </dxf>
    <dxf>
      <font>
        <color rgb="FF0070C0"/>
      </font>
      <fill>
        <patternFill patternType="none"/>
      </fill>
    </dxf>
    <dxf>
      <font>
        <color theme="5"/>
      </font>
      <fill>
        <patternFill patternType="none"/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5"/>
        </patternFill>
      </fill>
    </dxf>
    <dxf>
      <font>
        <color rgb="FF0070C0"/>
      </font>
      <fill>
        <patternFill patternType="none"/>
      </fill>
    </dxf>
    <dxf>
      <font>
        <color theme="5"/>
      </font>
      <fill>
        <patternFill patternType="none"/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70C0"/>
      </font>
      <fill>
        <patternFill patternType="none"/>
      </fill>
    </dxf>
    <dxf>
      <font>
        <color theme="5"/>
      </font>
      <fill>
        <patternFill patternType="none"/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F5050"/>
          <bgColor rgb="FFFF5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0070C0"/>
      </font>
      <fill>
        <patternFill patternType="none"/>
      </fill>
    </dxf>
    <dxf>
      <font>
        <color theme="5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theme="5"/>
      </font>
      <fill>
        <patternFill patternType="none"/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b/>
        <sz val="11"/>
        <color theme="1"/>
      </font>
    </dxf>
    <dxf>
      <fill>
        <patternFill patternType="solid">
          <fgColor theme="0"/>
          <bgColor theme="3" tint="4.9989318521683403E-2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</dxfs>
  <tableStyles count="1" defaultTableStyle="TableStyleMedium2" defaultPivotStyle="PivotStyleLight16">
    <tableStyle name="Estilo de Linha do Tempo 1" pivot="0" table="0" count="8">
      <tableStyleElement type="wholeTable" dxfId="549"/>
      <tableStyleElement type="headerRow" dxfId="548"/>
    </tableStyle>
  </tableStyles>
  <colors>
    <mruColors>
      <color rgb="FF000B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A0A4C193-F2C1-4fcb-8827-314CF55A85BB}">
      <x15:dxfs count="6">
        <dxf>
          <fill>
            <patternFill patternType="solid">
              <fgColor theme="0" tint="-0.14999847407452621"/>
              <bgColor theme="0" tint="-0.14999847407452621"/>
            </patternFill>
          </fill>
        </dxf>
        <dxf>
          <fill>
            <patternFill patternType="solid">
              <fgColor theme="0"/>
              <bgColor theme="0"/>
            </patternFill>
          </fill>
        </dxf>
        <dxf>
          <font>
            <sz val="9"/>
            <color theme="1" tint="0.499984740745262"/>
          </font>
        </dxf>
        <dxf>
          <font>
            <sz val="9"/>
            <color theme="1" tint="0.499984740745262"/>
          </font>
        </dxf>
        <dxf>
          <font>
            <sz val="9"/>
            <color theme="1" tint="0.499984740745262"/>
          </font>
        </dxf>
        <dxf>
          <font>
            <sz val="10"/>
            <color theme="1" tint="0.499984740745262"/>
          </font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Estilo de Linha do Tempo 1">
          <x15:timelineStyleElements>
            <x15:timelineStyleElement type="selectionLabel" dxfId="5"/>
            <x15:timelineStyleElement type="timeLevel" dxfId="4"/>
            <x15:timelineStyleElement type="periodLabel1" dxfId="3"/>
            <x15:timelineStyleElement type="periodLabel2" dxfId="2"/>
            <x15:timelineStyleElement type="selectedTimeBlock" dxfId="1"/>
            <x15:timelineStyleElement type="unselectedTimeBlock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1/relationships/timelineCache" Target="timelineCaches/timelineCach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xMode val="edge"/>
          <c:yMode val="edge"/>
          <c:x val="0.17103254690762643"/>
          <c:y val="7.8014184397163122E-2"/>
          <c:w val="0.52645055004073305"/>
          <c:h val="0.9086871056011617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93-45EA-B50A-BDA580BF34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293-45EA-B50A-BDA580BF34B0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293-45EA-B50A-BDA580BF34B0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AB8DB66C-E650-4F60-9E65-2F0B854488C1}" type="VALUE">
                      <a:rPr lang="en-US"/>
                      <a:pPr/>
                      <a:t>[VALOR]</a:t>
                    </a:fld>
                    <a:r>
                      <a:rPr lang="en-US" baseline="0"/>
                      <a:t>; 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520FA2B9-5E00-4BDD-8D50-949E7733461A}" type="VALUE">
                      <a:rPr lang="en-US"/>
                      <a:pPr/>
                      <a:t>[VALOR]</a:t>
                    </a:fld>
                    <a:r>
                      <a:rPr lang="en-US" baseline="0"/>
                      <a:t>; 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CA0135ED-F1E6-4824-BF1C-813D4AF7E343}" type="VALUE">
                      <a:rPr lang="en-US"/>
                      <a:pPr/>
                      <a:t>[VALOR]</a:t>
                    </a:fld>
                    <a:r>
                      <a:rPr lang="en-US" baseline="0"/>
                      <a:t>; 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CDT!$B$28:$B$30</c:f>
              <c:strCache>
                <c:ptCount val="3"/>
                <c:pt idx="0">
                  <c:v>Bom</c:v>
                </c:pt>
                <c:pt idx="1">
                  <c:v>Neutro</c:v>
                </c:pt>
                <c:pt idx="2">
                  <c:v>Ruim</c:v>
                </c:pt>
              </c:strCache>
            </c:strRef>
          </c:cat>
          <c:val>
            <c:numRef>
              <c:f>CDT!$C$28:$C$30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293-45EA-B50A-BDA580BF34B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chemeClr val="tx1">
        <a:lumMod val="95000"/>
        <a:lumOff val="5000"/>
      </a:schemeClr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Emocional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'Todos resultados'!$F$2:$F$3</c:f>
              <c:strCache>
                <c:ptCount val="2"/>
                <c:pt idx="0">
                  <c:v>Emocional bom </c:v>
                </c:pt>
                <c:pt idx="1">
                  <c:v>Emocional ruim</c:v>
                </c:pt>
              </c:strCache>
            </c:strRef>
          </c:cat>
          <c:val>
            <c:numRef>
              <c:f>'Todos resultados'!$G$2:$G$3</c:f>
              <c:numCache>
                <c:formatCode>General</c:formatCode>
                <c:ptCount val="2"/>
                <c:pt idx="0">
                  <c:v>15</c:v>
                </c:pt>
                <c:pt idx="1">
                  <c:v>8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tx1">
        <a:lumMod val="95000"/>
        <a:lumOff val="5000"/>
      </a:schemeClr>
    </a:solidFill>
    <a:ln w="9525" cap="flat" cmpd="sng" algn="ctr">
      <a:solidFill>
        <a:schemeClr val="tx2">
          <a:lumMod val="75000"/>
          <a:lumOff val="2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Performance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v>Performance</c:v>
          </c:tx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'Todos resultados'!$D$2:$D$3</c:f>
              <c:strCache>
                <c:ptCount val="2"/>
                <c:pt idx="0">
                  <c:v>Dias positivo </c:v>
                </c:pt>
                <c:pt idx="1">
                  <c:v>Dias negativo </c:v>
                </c:pt>
              </c:strCache>
            </c:strRef>
          </c:cat>
          <c:val>
            <c:numRef>
              <c:f>'Todos resultados'!$E$2:$E$3</c:f>
              <c:numCache>
                <c:formatCode>General</c:formatCode>
                <c:ptCount val="2"/>
                <c:pt idx="0">
                  <c:v>15</c:v>
                </c:pt>
                <c:pt idx="1">
                  <c:v>7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tx1">
        <a:lumMod val="95000"/>
        <a:lumOff val="5000"/>
      </a:schemeClr>
    </a:solidFill>
    <a:ln w="9525" cap="flat" cmpd="sng" algn="ctr">
      <a:solidFill>
        <a:schemeClr val="tx2">
          <a:lumMod val="75000"/>
          <a:lumOff val="2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Resultado</a:t>
            </a:r>
            <a:r>
              <a:rPr lang="pt-BR" baseline="0"/>
              <a:t> atual </a:t>
            </a:r>
            <a:endParaRPr lang="pt-B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invertIfNegative val="0"/>
            <c:bubble3D val="0"/>
            <c:spPr>
              <a:solidFill>
                <a:schemeClr val="bg2">
                  <a:lumMod val="6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cat>
            <c:strRef>
              <c:f>CDT!$H$1:$H$2</c:f>
              <c:strCache>
                <c:ptCount val="1"/>
                <c:pt idx="0">
                  <c:v>Projeção </c:v>
                </c:pt>
              </c:strCache>
            </c:strRef>
          </c:cat>
          <c:val>
            <c:numRef>
              <c:f>CDT!$K$1:$K$2</c:f>
              <c:numCache>
                <c:formatCode>_-[$$-409]* #,##0.00_ ;_-[$$-409]* \-#,##0.00\ ;_-[$$-409]* "-"??_ ;_-@_ </c:formatCode>
                <c:ptCount val="2"/>
                <c:pt idx="0">
                  <c:v>250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-1131423712"/>
        <c:axId val="-11314199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CDT!$H$1:$H$2</c15:sqref>
                        </c15:formulaRef>
                      </c:ext>
                    </c:extLst>
                    <c:strCache>
                      <c:ptCount val="1"/>
                      <c:pt idx="0">
                        <c:v>Projeção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CDT!$I$1:$I$2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_-[$$-409]* #,##0.00_ ;_-[$$-409]* \-#,##0.00\ ;_-[$$-409]* &quot;-&quot;??_ ;_-@_ 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CDT!$H$1:$H$2</c15:sqref>
                        </c15:formulaRef>
                      </c:ext>
                    </c:extLst>
                    <c:strCache>
                      <c:ptCount val="1"/>
                      <c:pt idx="0">
                        <c:v>Projeção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CDT!$J$1:$J$2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1131423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131419904"/>
        <c:crosses val="autoZero"/>
        <c:auto val="1"/>
        <c:lblAlgn val="ctr"/>
        <c:lblOffset val="100"/>
        <c:noMultiLvlLbl val="0"/>
      </c:catAx>
      <c:valAx>
        <c:axId val="-1131419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13142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>
      <a:solidFill>
        <a:schemeClr val="tx1">
          <a:lumMod val="75000"/>
          <a:lumOff val="25000"/>
        </a:schemeClr>
      </a:solidFill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Patrimônio e ganho diário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v>Patrimônio</c:v>
          </c:tx>
          <c:spPr>
            <a:solidFill>
              <a:srgbClr val="002060">
                <a:alpha val="34000"/>
              </a:srgbClr>
            </a:solidFill>
            <a:ln w="19050">
              <a:solidFill>
                <a:srgbClr val="00B0F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numRef>
              <c:f>CDT!$E$6:$E$36</c:f>
              <c:numCache>
                <c:formatCode>m/d/yyyy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CDT!$I$6:$I$36</c:f>
              <c:numCache>
                <c:formatCode>_-[$$-409]* #,##0.00_ ;_-[$$-409]* \-#,##0.00\ ;_-[$$-409]* "-"??_ ;_-@_ </c:formatCode>
                <c:ptCount val="31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31420448"/>
        <c:axId val="-1131419360"/>
      </c:areaChart>
      <c:barChart>
        <c:barDir val="col"/>
        <c:grouping val="clustered"/>
        <c:varyColors val="0"/>
        <c:ser>
          <c:idx val="0"/>
          <c:order val="0"/>
          <c:tx>
            <c:v>Resultado dia </c:v>
          </c:tx>
          <c:spPr>
            <a:solidFill>
              <a:schemeClr val="bg2">
                <a:lumMod val="75000"/>
                <a:alpha val="29000"/>
              </a:schemeClr>
            </a:solidFill>
            <a:ln w="19050">
              <a:solidFill>
                <a:schemeClr val="bg2">
                  <a:lumMod val="65000"/>
                </a:schemeClr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CDT!$E$6:$E$36</c:f>
              <c:numCache>
                <c:formatCode>m/d/yyyy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CDT!$G$6:$G$36</c:f>
              <c:numCache>
                <c:formatCode>_-[$$-409]* #,##0.00_ ;_-[$$-409]* \-#,##0.00\ ;_-[$$-409]* "-"??_ ;_-@_ </c:formatCode>
                <c:ptCount val="3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31414464"/>
        <c:axId val="-1131420992"/>
      </c:barChart>
      <c:dateAx>
        <c:axId val="-11314204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131419360"/>
        <c:crosses val="autoZero"/>
        <c:auto val="1"/>
        <c:lblOffset val="100"/>
        <c:baseTimeUnit val="days"/>
      </c:dateAx>
      <c:valAx>
        <c:axId val="-113141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131420448"/>
        <c:crosses val="autoZero"/>
        <c:crossBetween val="between"/>
      </c:valAx>
      <c:valAx>
        <c:axId val="-1131420992"/>
        <c:scaling>
          <c:orientation val="minMax"/>
        </c:scaling>
        <c:delete val="0"/>
        <c:axPos val="r"/>
        <c:numFmt formatCode="_-[$$-409]* #,##0.00_-;\-[$$-409]* #,##0.00_-;_-[$$-409]* &quot;-&quot;??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131414464"/>
        <c:crosses val="max"/>
        <c:crossBetween val="between"/>
      </c:valAx>
      <c:dateAx>
        <c:axId val="-11314144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13142099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>
      <a:solidFill>
        <a:schemeClr val="tx1">
          <a:lumMod val="75000"/>
          <a:lumOff val="25000"/>
        </a:schemeClr>
      </a:solidFill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Dias de operação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CDT!$B$19:$B$20</c:f>
              <c:strCache>
                <c:ptCount val="2"/>
                <c:pt idx="0">
                  <c:v>positivo </c:v>
                </c:pt>
                <c:pt idx="1">
                  <c:v>negativo </c:v>
                </c:pt>
              </c:strCache>
            </c:strRef>
          </c:cat>
          <c:val>
            <c:numRef>
              <c:f>CDT!$C$19:$C$20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9525" cap="flat" cmpd="sng" algn="ctr">
      <a:solidFill>
        <a:schemeClr val="tx2">
          <a:lumMod val="85000"/>
          <a:lumOff val="1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Pt>
            <c:idx val="3"/>
            <c:invertIfNegative val="0"/>
            <c:bubble3D val="0"/>
            <c:spPr>
              <a:solidFill>
                <a:srgbClr val="00B050"/>
              </a:solidFill>
              <a:ln w="9525" cap="flat" cmpd="sng" algn="ctr">
                <a:solidFill>
                  <a:schemeClr val="accent1"/>
                </a:solidFill>
                <a:miter lim="800000"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/>
                </a:solidFill>
                <a:miter lim="800000"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dPt>
          <c:cat>
            <c:strRef>
              <c:f>(CDT!$B$6:$B$7,CDT!$B$18,CDT!$B$19,CDT!$B$20)</c:f>
              <c:strCache>
                <c:ptCount val="5"/>
                <c:pt idx="0">
                  <c:v>Dias úteis no mês </c:v>
                </c:pt>
                <c:pt idx="2">
                  <c:v>Dias de operação </c:v>
                </c:pt>
                <c:pt idx="3">
                  <c:v>positivo </c:v>
                </c:pt>
                <c:pt idx="4">
                  <c:v>negativo </c:v>
                </c:pt>
              </c:strCache>
            </c:strRef>
          </c:cat>
          <c:val>
            <c:numRef>
              <c:f>(CDT!$C$6:$C$7,CDT!$C$18,CDT!$C$19,CDT!$C$20)</c:f>
              <c:numCache>
                <c:formatCode>General</c:formatCode>
                <c:ptCount val="5"/>
                <c:pt idx="0" formatCode="0">
                  <c:v>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0"/>
        <c:axId val="-1131418816"/>
        <c:axId val="-1131416096"/>
      </c:barChart>
      <c:catAx>
        <c:axId val="-113141881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131416096"/>
        <c:crosses val="autoZero"/>
        <c:auto val="1"/>
        <c:lblAlgn val="ctr"/>
        <c:lblOffset val="100"/>
        <c:noMultiLvlLbl val="0"/>
      </c:catAx>
      <c:valAx>
        <c:axId val="-113141609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13141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2">
        <a:lumMod val="85000"/>
        <a:lumOff val="15000"/>
      </a:schemeClr>
    </a:solidFill>
    <a:ln w="9525" cap="flat" cmpd="sng" algn="ctr">
      <a:solidFill>
        <a:schemeClr val="tx1">
          <a:lumMod val="85000"/>
          <a:lumOff val="1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Risco /retorno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Relatório!$C$2:$D$2</c:f>
              <c:strCache>
                <c:ptCount val="2"/>
                <c:pt idx="0">
                  <c:v>Ganho médio</c:v>
                </c:pt>
                <c:pt idx="1">
                  <c:v>Prejuízo médio </c:v>
                </c:pt>
              </c:strCache>
            </c:strRef>
          </c:cat>
          <c:val>
            <c:numRef>
              <c:f>Relatório!$C$3:$D$3</c:f>
              <c:numCache>
                <c:formatCode>_("R$"* #,##0.00_);_("R$"* \(#,##0.00\);_("R$"*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tx2">
        <a:lumMod val="95000"/>
        <a:lumOff val="5000"/>
      </a:schemeClr>
    </a:solidFill>
    <a:ln w="9525" cap="flat" cmpd="sng" algn="ctr">
      <a:solidFill>
        <a:schemeClr val="tx2">
          <a:lumMod val="85000"/>
          <a:lumOff val="1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Relatório!$B$2</c:f>
              <c:strCache>
                <c:ptCount val="1"/>
                <c:pt idx="0">
                  <c:v>Payof</c:v>
                </c:pt>
              </c:strCache>
            </c:strRef>
          </c:tx>
          <c:spPr>
            <a:solidFill>
              <a:srgbClr val="FFC000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Relatório!$B$3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131413920"/>
        <c:axId val="-1131424256"/>
      </c:barChart>
      <c:catAx>
        <c:axId val="-1131413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131424256"/>
        <c:crosses val="autoZero"/>
        <c:auto val="1"/>
        <c:lblAlgn val="ctr"/>
        <c:lblOffset val="100"/>
        <c:noMultiLvlLbl val="0"/>
      </c:catAx>
      <c:valAx>
        <c:axId val="-113142425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131413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2">
        <a:lumMod val="95000"/>
        <a:lumOff val="5000"/>
      </a:schemeClr>
    </a:solidFill>
    <a:ln w="9525" cap="flat" cmpd="sng" algn="ctr">
      <a:solidFill>
        <a:schemeClr val="tx2">
          <a:lumMod val="85000"/>
          <a:lumOff val="1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[CDT Controle diario do trade FSB INVESTMENTS.xlsx]Relatório!Tabela dinâmica1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31412288"/>
        <c:axId val="-1131412832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31426432"/>
        <c:axId val="-1131424800"/>
      </c:lineChart>
      <c:catAx>
        <c:axId val="-113142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131424800"/>
        <c:crosses val="autoZero"/>
        <c:auto val="1"/>
        <c:lblAlgn val="ctr"/>
        <c:lblOffset val="100"/>
        <c:noMultiLvlLbl val="0"/>
      </c:catAx>
      <c:valAx>
        <c:axId val="-113142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131426432"/>
        <c:crosses val="autoZero"/>
        <c:crossBetween val="between"/>
      </c:valAx>
      <c:valAx>
        <c:axId val="-1131412832"/>
        <c:scaling>
          <c:orientation val="minMax"/>
        </c:scaling>
        <c:delete val="0"/>
        <c:axPos val="r"/>
        <c:numFmt formatCode="_(&quot;R$&quot;* #,##0.00_);_(&quot;R$&quot;* \(#,##0.00\);_(&quot;R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131412288"/>
        <c:crosses val="max"/>
        <c:crossBetween val="between"/>
      </c:valAx>
      <c:catAx>
        <c:axId val="-113141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131412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tx2">
        <a:lumMod val="95000"/>
        <a:lumOff val="5000"/>
      </a:schemeClr>
    </a:solidFill>
    <a:ln w="9525" cap="flat" cmpd="sng" algn="ctr">
      <a:solidFill>
        <a:schemeClr val="tx2">
          <a:lumMod val="85000"/>
          <a:lumOff val="1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2"/>
          <c:order val="2"/>
          <c:tx>
            <c:strRef>
              <c:f>'Todos resultados'!$D$12</c:f>
              <c:strCache>
                <c:ptCount val="1"/>
                <c:pt idx="0">
                  <c:v>Capital acumulado</c:v>
                </c:pt>
              </c:strCache>
            </c:strRef>
          </c:tx>
          <c:spPr>
            <a:solidFill>
              <a:srgbClr val="002060">
                <a:alpha val="54000"/>
              </a:srgbClr>
            </a:solidFill>
            <a:ln>
              <a:solidFill>
                <a:srgbClr val="00B0F0"/>
              </a:solidFill>
            </a:ln>
            <a:effectLst/>
          </c:spPr>
          <c:cat>
            <c:numRef>
              <c:f>'Todos resultados'!$A$13:$A$159</c:f>
              <c:numCache>
                <c:formatCode>m/d/yyyy</c:formatCode>
                <c:ptCount val="147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'Todos resultados'!$D$13:$D$159</c:f>
              <c:numCache>
                <c:formatCode>_("R$"* #,##0.00_);_("R$"* \(#,##0.00\);_("R$"* "-"??_);_(@_)</c:formatCode>
                <c:ptCount val="147"/>
                <c:pt idx="0">
                  <c:v>1150</c:v>
                </c:pt>
                <c:pt idx="1">
                  <c:v>1080</c:v>
                </c:pt>
                <c:pt idx="2">
                  <c:v>1080</c:v>
                </c:pt>
                <c:pt idx="3">
                  <c:v>1080</c:v>
                </c:pt>
                <c:pt idx="4">
                  <c:v>1160</c:v>
                </c:pt>
                <c:pt idx="5">
                  <c:v>1130</c:v>
                </c:pt>
                <c:pt idx="6">
                  <c:v>1145</c:v>
                </c:pt>
                <c:pt idx="7">
                  <c:v>1170</c:v>
                </c:pt>
                <c:pt idx="8">
                  <c:v>1320</c:v>
                </c:pt>
                <c:pt idx="9">
                  <c:v>1320</c:v>
                </c:pt>
                <c:pt idx="10">
                  <c:v>1320</c:v>
                </c:pt>
                <c:pt idx="11">
                  <c:v>1400</c:v>
                </c:pt>
                <c:pt idx="12">
                  <c:v>1370</c:v>
                </c:pt>
                <c:pt idx="13">
                  <c:v>1385</c:v>
                </c:pt>
                <c:pt idx="14">
                  <c:v>1410</c:v>
                </c:pt>
                <c:pt idx="15">
                  <c:v>1560</c:v>
                </c:pt>
                <c:pt idx="16">
                  <c:v>1560</c:v>
                </c:pt>
                <c:pt idx="17">
                  <c:v>1560</c:v>
                </c:pt>
                <c:pt idx="18">
                  <c:v>1410</c:v>
                </c:pt>
                <c:pt idx="19">
                  <c:v>1365</c:v>
                </c:pt>
                <c:pt idx="20">
                  <c:v>1665</c:v>
                </c:pt>
                <c:pt idx="21">
                  <c:v>2115</c:v>
                </c:pt>
                <c:pt idx="22">
                  <c:v>2065</c:v>
                </c:pt>
                <c:pt idx="23">
                  <c:v>2065</c:v>
                </c:pt>
                <c:pt idx="24">
                  <c:v>2065</c:v>
                </c:pt>
                <c:pt idx="25">
                  <c:v>2215</c:v>
                </c:pt>
                <c:pt idx="26">
                  <c:v>2260</c:v>
                </c:pt>
                <c:pt idx="27">
                  <c:v>2170</c:v>
                </c:pt>
                <c:pt idx="28">
                  <c:v>2225</c:v>
                </c:pt>
                <c:pt idx="29">
                  <c:v>2273</c:v>
                </c:pt>
                <c:pt idx="30">
                  <c:v>2273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31422624"/>
        <c:axId val="-1131417728"/>
        <c:extLst>
          <c:ext xmlns:c15="http://schemas.microsoft.com/office/drawing/2012/chart" uri="{02D57815-91ED-43cb-92C2-25804820EDAC}">
            <c15:filteredArea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'Todos resultados'!$E$12</c15:sqref>
                        </c15:formulaRef>
                      </c:ext>
                    </c:extLst>
                    <c:strCache>
                      <c:ptCount val="1"/>
                      <c:pt idx="0">
                        <c:v>Díario do trade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'Todos resultados'!$A$13:$A$159</c15:sqref>
                        </c15:formulaRef>
                      </c:ext>
                    </c:extLst>
                    <c:numCache>
                      <c:formatCode>m/d/yyyy</c:formatCode>
                      <c:ptCount val="147"/>
                      <c:pt idx="0">
                        <c:v>46023</c:v>
                      </c:pt>
                      <c:pt idx="1">
                        <c:v>46024</c:v>
                      </c:pt>
                      <c:pt idx="2">
                        <c:v>46025</c:v>
                      </c:pt>
                      <c:pt idx="3">
                        <c:v>46026</c:v>
                      </c:pt>
                      <c:pt idx="4">
                        <c:v>46027</c:v>
                      </c:pt>
                      <c:pt idx="5">
                        <c:v>46028</c:v>
                      </c:pt>
                      <c:pt idx="6">
                        <c:v>46029</c:v>
                      </c:pt>
                      <c:pt idx="7">
                        <c:v>46030</c:v>
                      </c:pt>
                      <c:pt idx="8">
                        <c:v>46031</c:v>
                      </c:pt>
                      <c:pt idx="9">
                        <c:v>46032</c:v>
                      </c:pt>
                      <c:pt idx="10">
                        <c:v>46033</c:v>
                      </c:pt>
                      <c:pt idx="11">
                        <c:v>46034</c:v>
                      </c:pt>
                      <c:pt idx="12">
                        <c:v>46035</c:v>
                      </c:pt>
                      <c:pt idx="13">
                        <c:v>46036</c:v>
                      </c:pt>
                      <c:pt idx="14">
                        <c:v>46037</c:v>
                      </c:pt>
                      <c:pt idx="15">
                        <c:v>46038</c:v>
                      </c:pt>
                      <c:pt idx="16">
                        <c:v>46039</c:v>
                      </c:pt>
                      <c:pt idx="17">
                        <c:v>46040</c:v>
                      </c:pt>
                      <c:pt idx="18">
                        <c:v>46041</c:v>
                      </c:pt>
                      <c:pt idx="19">
                        <c:v>46042</c:v>
                      </c:pt>
                      <c:pt idx="20">
                        <c:v>46043</c:v>
                      </c:pt>
                      <c:pt idx="21">
                        <c:v>46044</c:v>
                      </c:pt>
                      <c:pt idx="22">
                        <c:v>46045</c:v>
                      </c:pt>
                      <c:pt idx="23">
                        <c:v>46046</c:v>
                      </c:pt>
                      <c:pt idx="24">
                        <c:v>46047</c:v>
                      </c:pt>
                      <c:pt idx="25">
                        <c:v>46048</c:v>
                      </c:pt>
                      <c:pt idx="26">
                        <c:v>46049</c:v>
                      </c:pt>
                      <c:pt idx="27">
                        <c:v>46050</c:v>
                      </c:pt>
                      <c:pt idx="28">
                        <c:v>46051</c:v>
                      </c:pt>
                      <c:pt idx="29">
                        <c:v>46052</c:v>
                      </c:pt>
                      <c:pt idx="30">
                        <c:v>46053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'Todos resultados'!$E$13:$E$159</c15:sqref>
                        </c15:formulaRef>
                      </c:ext>
                    </c:extLst>
                    <c:numCache>
                      <c:formatCode>General</c:formatCode>
                      <c:ptCount val="147"/>
                      <c:pt idx="0">
                        <c:v>0</c:v>
                      </c:pt>
                      <c:pt idx="1">
                        <c:v>0</c:v>
                      </c:pt>
                      <c:pt idx="5">
                        <c:v>0</c:v>
                      </c:pt>
                      <c:pt idx="12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2">
                        <c:v>0</c:v>
                      </c:pt>
                      <c:pt idx="27">
                        <c:v>0</c:v>
                      </c:pt>
                    </c:numCache>
                  </c:numRef>
                </c:val>
              </c15:ser>
            </c15:filteredAreaSeries>
            <c15:filteredArea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'Todos resultados'!$F$12</c15:sqref>
                        </c15:formulaRef>
                      </c:ext>
                    </c:extLst>
                    <c:strCache>
                      <c:ptCount val="1"/>
                      <c:pt idx="0">
                        <c:v>Emocional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'Todos resultados'!$A$13:$A$159</c15:sqref>
                        </c15:formulaRef>
                      </c:ext>
                    </c:extLst>
                    <c:numCache>
                      <c:formatCode>m/d/yyyy</c:formatCode>
                      <c:ptCount val="147"/>
                      <c:pt idx="0">
                        <c:v>46023</c:v>
                      </c:pt>
                      <c:pt idx="1">
                        <c:v>46024</c:v>
                      </c:pt>
                      <c:pt idx="2">
                        <c:v>46025</c:v>
                      </c:pt>
                      <c:pt idx="3">
                        <c:v>46026</c:v>
                      </c:pt>
                      <c:pt idx="4">
                        <c:v>46027</c:v>
                      </c:pt>
                      <c:pt idx="5">
                        <c:v>46028</c:v>
                      </c:pt>
                      <c:pt idx="6">
                        <c:v>46029</c:v>
                      </c:pt>
                      <c:pt idx="7">
                        <c:v>46030</c:v>
                      </c:pt>
                      <c:pt idx="8">
                        <c:v>46031</c:v>
                      </c:pt>
                      <c:pt idx="9">
                        <c:v>46032</c:v>
                      </c:pt>
                      <c:pt idx="10">
                        <c:v>46033</c:v>
                      </c:pt>
                      <c:pt idx="11">
                        <c:v>46034</c:v>
                      </c:pt>
                      <c:pt idx="12">
                        <c:v>46035</c:v>
                      </c:pt>
                      <c:pt idx="13">
                        <c:v>46036</c:v>
                      </c:pt>
                      <c:pt idx="14">
                        <c:v>46037</c:v>
                      </c:pt>
                      <c:pt idx="15">
                        <c:v>46038</c:v>
                      </c:pt>
                      <c:pt idx="16">
                        <c:v>46039</c:v>
                      </c:pt>
                      <c:pt idx="17">
                        <c:v>46040</c:v>
                      </c:pt>
                      <c:pt idx="18">
                        <c:v>46041</c:v>
                      </c:pt>
                      <c:pt idx="19">
                        <c:v>46042</c:v>
                      </c:pt>
                      <c:pt idx="20">
                        <c:v>46043</c:v>
                      </c:pt>
                      <c:pt idx="21">
                        <c:v>46044</c:v>
                      </c:pt>
                      <c:pt idx="22">
                        <c:v>46045</c:v>
                      </c:pt>
                      <c:pt idx="23">
                        <c:v>46046</c:v>
                      </c:pt>
                      <c:pt idx="24">
                        <c:v>46047</c:v>
                      </c:pt>
                      <c:pt idx="25">
                        <c:v>46048</c:v>
                      </c:pt>
                      <c:pt idx="26">
                        <c:v>46049</c:v>
                      </c:pt>
                      <c:pt idx="27">
                        <c:v>46050</c:v>
                      </c:pt>
                      <c:pt idx="28">
                        <c:v>46051</c:v>
                      </c:pt>
                      <c:pt idx="29">
                        <c:v>46052</c:v>
                      </c:pt>
                      <c:pt idx="30">
                        <c:v>46053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'Todos resultados'!$F$13:$F$159</c15:sqref>
                        </c15:formulaRef>
                      </c:ext>
                    </c:extLst>
                    <c:numCache>
                      <c:formatCode>General</c:formatCode>
                      <c:ptCount val="14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</c15:ser>
            </c15:filteredAreaSeries>
          </c:ext>
        </c:extLst>
      </c:areaChart>
      <c:barChart>
        <c:barDir val="col"/>
        <c:grouping val="clustered"/>
        <c:varyColors val="0"/>
        <c:ser>
          <c:idx val="0"/>
          <c:order val="0"/>
          <c:tx>
            <c:strRef>
              <c:f>'Todos resultados'!$B$12</c:f>
              <c:strCache>
                <c:ptCount val="1"/>
                <c:pt idx="0">
                  <c:v>Resultado Díario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'Todos resultados'!$A$13:$A$159</c:f>
              <c:numCache>
                <c:formatCode>m/d/yyyy</c:formatCode>
                <c:ptCount val="147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'Todos resultados'!$B$13:$B$159</c:f>
              <c:numCache>
                <c:formatCode>_("R$"* #,##0.00_);_("R$"* \(#,##0.00\);_("R$"* "-"??_);_(@_)</c:formatCode>
                <c:ptCount val="147"/>
                <c:pt idx="0">
                  <c:v>150</c:v>
                </c:pt>
                <c:pt idx="1">
                  <c:v>-70</c:v>
                </c:pt>
                <c:pt idx="4">
                  <c:v>80</c:v>
                </c:pt>
                <c:pt idx="5">
                  <c:v>-30</c:v>
                </c:pt>
                <c:pt idx="6">
                  <c:v>15</c:v>
                </c:pt>
                <c:pt idx="7">
                  <c:v>25</c:v>
                </c:pt>
                <c:pt idx="8">
                  <c:v>150</c:v>
                </c:pt>
                <c:pt idx="11">
                  <c:v>80</c:v>
                </c:pt>
                <c:pt idx="12">
                  <c:v>-30</c:v>
                </c:pt>
                <c:pt idx="13">
                  <c:v>15</c:v>
                </c:pt>
                <c:pt idx="14">
                  <c:v>25</c:v>
                </c:pt>
                <c:pt idx="15">
                  <c:v>150</c:v>
                </c:pt>
                <c:pt idx="18">
                  <c:v>-150</c:v>
                </c:pt>
                <c:pt idx="19">
                  <c:v>-45</c:v>
                </c:pt>
                <c:pt idx="20">
                  <c:v>300</c:v>
                </c:pt>
                <c:pt idx="21">
                  <c:v>450</c:v>
                </c:pt>
                <c:pt idx="22">
                  <c:v>-50</c:v>
                </c:pt>
                <c:pt idx="25">
                  <c:v>150</c:v>
                </c:pt>
                <c:pt idx="26">
                  <c:v>45</c:v>
                </c:pt>
                <c:pt idx="27">
                  <c:v>-90</c:v>
                </c:pt>
                <c:pt idx="28">
                  <c:v>55</c:v>
                </c:pt>
                <c:pt idx="29">
                  <c:v>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31422624"/>
        <c:axId val="-1131417728"/>
      </c:barChart>
      <c:lineChart>
        <c:grouping val="standard"/>
        <c:varyColors val="0"/>
        <c:ser>
          <c:idx val="1"/>
          <c:order val="1"/>
          <c:tx>
            <c:strRef>
              <c:f>'Todos resultados'!$C$12</c:f>
              <c:strCache>
                <c:ptCount val="1"/>
                <c:pt idx="0">
                  <c:v>Rentabilidade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'Todos resultados'!$A$13:$A$159</c:f>
              <c:numCache>
                <c:formatCode>m/d/yyyy</c:formatCode>
                <c:ptCount val="147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'Todos resultados'!$C$13:$C$159</c:f>
              <c:numCache>
                <c:formatCode>0%</c:formatCode>
                <c:ptCount val="147"/>
                <c:pt idx="0">
                  <c:v>0.15</c:v>
                </c:pt>
                <c:pt idx="1">
                  <c:v>-7.0000000000000007E-2</c:v>
                </c:pt>
                <c:pt idx="2">
                  <c:v>0</c:v>
                </c:pt>
                <c:pt idx="3">
                  <c:v>0</c:v>
                </c:pt>
                <c:pt idx="4">
                  <c:v>0.08</c:v>
                </c:pt>
                <c:pt idx="5">
                  <c:v>-0.03</c:v>
                </c:pt>
                <c:pt idx="6">
                  <c:v>1.4999999999999999E-2</c:v>
                </c:pt>
                <c:pt idx="7">
                  <c:v>2.5000000000000001E-2</c:v>
                </c:pt>
                <c:pt idx="8">
                  <c:v>0.15</c:v>
                </c:pt>
                <c:pt idx="9">
                  <c:v>0</c:v>
                </c:pt>
                <c:pt idx="10">
                  <c:v>0</c:v>
                </c:pt>
                <c:pt idx="11">
                  <c:v>0.08</c:v>
                </c:pt>
                <c:pt idx="12">
                  <c:v>-0.03</c:v>
                </c:pt>
                <c:pt idx="13">
                  <c:v>1.4999999999999999E-2</c:v>
                </c:pt>
                <c:pt idx="14">
                  <c:v>2.5000000000000001E-2</c:v>
                </c:pt>
                <c:pt idx="15">
                  <c:v>0.15</c:v>
                </c:pt>
                <c:pt idx="16">
                  <c:v>0</c:v>
                </c:pt>
                <c:pt idx="17">
                  <c:v>0</c:v>
                </c:pt>
                <c:pt idx="18">
                  <c:v>-0.15</c:v>
                </c:pt>
                <c:pt idx="19">
                  <c:v>-4.4999999999999998E-2</c:v>
                </c:pt>
                <c:pt idx="20">
                  <c:v>0.3</c:v>
                </c:pt>
                <c:pt idx="21">
                  <c:v>0.45</c:v>
                </c:pt>
                <c:pt idx="22">
                  <c:v>-0.05</c:v>
                </c:pt>
                <c:pt idx="23">
                  <c:v>0</c:v>
                </c:pt>
                <c:pt idx="24">
                  <c:v>0</c:v>
                </c:pt>
                <c:pt idx="25">
                  <c:v>0.15</c:v>
                </c:pt>
                <c:pt idx="26">
                  <c:v>4.4999999999999998E-2</c:v>
                </c:pt>
                <c:pt idx="27">
                  <c:v>-0.09</c:v>
                </c:pt>
                <c:pt idx="28">
                  <c:v>5.5E-2</c:v>
                </c:pt>
                <c:pt idx="29">
                  <c:v>4.8000000000000001E-2</c:v>
                </c:pt>
                <c:pt idx="3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31421536"/>
        <c:axId val="-1131411744"/>
      </c:lineChart>
      <c:dateAx>
        <c:axId val="-11314226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131417728"/>
        <c:crosses val="autoZero"/>
        <c:auto val="1"/>
        <c:lblOffset val="100"/>
        <c:baseTimeUnit val="days"/>
      </c:dateAx>
      <c:valAx>
        <c:axId val="-113141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85000"/>
                  <a:lumOff val="1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131422624"/>
        <c:crosses val="autoZero"/>
        <c:crossBetween val="between"/>
      </c:valAx>
      <c:valAx>
        <c:axId val="-113141174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131421536"/>
        <c:crosses val="max"/>
        <c:crossBetween val="between"/>
      </c:valAx>
      <c:dateAx>
        <c:axId val="-11314215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13141174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tx1">
        <a:lumMod val="95000"/>
        <a:lumOff val="5000"/>
      </a:schemeClr>
    </a:solidFill>
    <a:ln w="9525" cap="flat" cmpd="sng" algn="ctr">
      <a:solidFill>
        <a:schemeClr val="tx2">
          <a:lumMod val="75000"/>
          <a:lumOff val="2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39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</a:schemeClr>
            </a:gs>
            <a:gs pos="100000">
              <a:schemeClr val="dk1">
                <a:lumMod val="75000"/>
                <a:lumOff val="25000"/>
              </a:schemeClr>
            </a:gs>
          </a:gsLst>
          <a:lin ang="10800000" scaled="0"/>
        </a:gradFill>
        <a:round/>
      </a:ln>
      <a:effectLst/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s://www.fsbinvestments.com.br/trading-com-dados/" TargetMode="External"/><Relationship Id="rId1" Type="http://schemas.openxmlformats.org/officeDocument/2006/relationships/hyperlink" Target="#CDT!A1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hyperlink" Target="#Menu!A1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7</xdr:row>
      <xdr:rowOff>66675</xdr:rowOff>
    </xdr:from>
    <xdr:to>
      <xdr:col>6</xdr:col>
      <xdr:colOff>0</xdr:colOff>
      <xdr:row>9</xdr:row>
      <xdr:rowOff>152400</xdr:rowOff>
    </xdr:to>
    <xdr:sp macro="" textlink="">
      <xdr:nvSpPr>
        <xdr:cNvPr id="3" name="Retângulo 2">
          <a:hlinkClick xmlns:r="http://schemas.openxmlformats.org/officeDocument/2006/relationships" r:id="rId1"/>
        </xdr:cNvPr>
        <xdr:cNvSpPr/>
      </xdr:nvSpPr>
      <xdr:spPr>
        <a:xfrm>
          <a:off x="533400" y="1400175"/>
          <a:ext cx="3124200" cy="466725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>
              <a:solidFill>
                <a:schemeClr val="tx1"/>
              </a:solidFill>
            </a:rPr>
            <a:t>CDT Login </a:t>
          </a:r>
        </a:p>
      </xdr:txBody>
    </xdr:sp>
    <xdr:clientData/>
  </xdr:twoCellAnchor>
  <xdr:twoCellAnchor editAs="oneCell">
    <xdr:from>
      <xdr:col>0</xdr:col>
      <xdr:colOff>142874</xdr:colOff>
      <xdr:row>1</xdr:row>
      <xdr:rowOff>104775</xdr:rowOff>
    </xdr:from>
    <xdr:to>
      <xdr:col>7</xdr:col>
      <xdr:colOff>208489</xdr:colOff>
      <xdr:row>5</xdr:row>
      <xdr:rowOff>142875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459" b="34555"/>
        <a:stretch/>
      </xdr:blipFill>
      <xdr:spPr>
        <a:xfrm>
          <a:off x="142874" y="295275"/>
          <a:ext cx="4332815" cy="800100"/>
        </a:xfrm>
        <a:prstGeom prst="rect">
          <a:avLst/>
        </a:prstGeom>
      </xdr:spPr>
    </xdr:pic>
    <xdr:clientData/>
  </xdr:twoCellAnchor>
  <xdr:twoCellAnchor editAs="oneCell">
    <xdr:from>
      <xdr:col>7</xdr:col>
      <xdr:colOff>457199</xdr:colOff>
      <xdr:row>4</xdr:row>
      <xdr:rowOff>114299</xdr:rowOff>
    </xdr:from>
    <xdr:to>
      <xdr:col>28</xdr:col>
      <xdr:colOff>85724</xdr:colOff>
      <xdr:row>39</xdr:row>
      <xdr:rowOff>30444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399" y="876299"/>
          <a:ext cx="12430125" cy="65836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189256</xdr:colOff>
      <xdr:row>30</xdr:row>
      <xdr:rowOff>112059</xdr:rowOff>
    </xdr:from>
    <xdr:ext cx="2925979" cy="1827046"/>
    <xdr:graphicFrame macro="">
      <xdr:nvGraphicFramePr>
        <xdr:cNvPr id="1619927872" name="Chart 2">
          <a:extLst>
            <a:ext uri="{FF2B5EF4-FFF2-40B4-BE49-F238E27FC236}">
              <a16:creationId xmlns:a16="http://schemas.microsoft.com/office/drawing/2014/main" xmlns="" id="{00000000-0008-0000-0000-000040238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3</xdr:col>
      <xdr:colOff>100853</xdr:colOff>
      <xdr:row>5</xdr:row>
      <xdr:rowOff>89647</xdr:rowOff>
    </xdr:from>
    <xdr:to>
      <xdr:col>3</xdr:col>
      <xdr:colOff>168088</xdr:colOff>
      <xdr:row>38</xdr:row>
      <xdr:rowOff>168088</xdr:rowOff>
    </xdr:to>
    <xdr:sp macro="" textlink="">
      <xdr:nvSpPr>
        <xdr:cNvPr id="6" name="Retângulo 5"/>
        <xdr:cNvSpPr/>
      </xdr:nvSpPr>
      <xdr:spPr>
        <a:xfrm>
          <a:off x="3227294" y="1288676"/>
          <a:ext cx="67235" cy="729503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40341</xdr:colOff>
      <xdr:row>5</xdr:row>
      <xdr:rowOff>62753</xdr:rowOff>
    </xdr:from>
    <xdr:to>
      <xdr:col>0</xdr:col>
      <xdr:colOff>107576</xdr:colOff>
      <xdr:row>38</xdr:row>
      <xdr:rowOff>141194</xdr:rowOff>
    </xdr:to>
    <xdr:sp macro="" textlink="">
      <xdr:nvSpPr>
        <xdr:cNvPr id="8" name="Retângulo 7"/>
        <xdr:cNvSpPr/>
      </xdr:nvSpPr>
      <xdr:spPr>
        <a:xfrm>
          <a:off x="40341" y="1261782"/>
          <a:ext cx="67235" cy="729503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6724</xdr:colOff>
      <xdr:row>4</xdr:row>
      <xdr:rowOff>376518</xdr:rowOff>
    </xdr:from>
    <xdr:to>
      <xdr:col>11</xdr:col>
      <xdr:colOff>56030</xdr:colOff>
      <xdr:row>39</xdr:row>
      <xdr:rowOff>11205</xdr:rowOff>
    </xdr:to>
    <xdr:sp macro="" textlink="">
      <xdr:nvSpPr>
        <xdr:cNvPr id="9" name="Retângulo 8"/>
        <xdr:cNvSpPr/>
      </xdr:nvSpPr>
      <xdr:spPr>
        <a:xfrm>
          <a:off x="12960724" y="1194547"/>
          <a:ext cx="49306" cy="7433982"/>
        </a:xfrm>
        <a:prstGeom prst="rect">
          <a:avLst/>
        </a:prstGeom>
        <a:solidFill>
          <a:schemeClr val="bg2">
            <a:lumMod val="65000"/>
          </a:schemeClr>
        </a:solidFill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33617</xdr:colOff>
      <xdr:row>39</xdr:row>
      <xdr:rowOff>123264</xdr:rowOff>
    </xdr:from>
    <xdr:to>
      <xdr:col>24</xdr:col>
      <xdr:colOff>537881</xdr:colOff>
      <xdr:row>39</xdr:row>
      <xdr:rowOff>123264</xdr:rowOff>
    </xdr:to>
    <xdr:cxnSp macro="">
      <xdr:nvCxnSpPr>
        <xdr:cNvPr id="10" name="Conector reto 9"/>
        <xdr:cNvCxnSpPr/>
      </xdr:nvCxnSpPr>
      <xdr:spPr>
        <a:xfrm>
          <a:off x="33617" y="8740588"/>
          <a:ext cx="20641235" cy="0"/>
        </a:xfrm>
        <a:prstGeom prst="line">
          <a:avLst/>
        </a:prstGeom>
        <a:ln w="28575">
          <a:solidFill>
            <a:schemeClr val="bg2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112058</xdr:colOff>
      <xdr:row>2</xdr:row>
      <xdr:rowOff>51549</xdr:rowOff>
    </xdr:from>
    <xdr:to>
      <xdr:col>25</xdr:col>
      <xdr:colOff>33616</xdr:colOff>
      <xdr:row>2</xdr:row>
      <xdr:rowOff>51549</xdr:rowOff>
    </xdr:to>
    <xdr:cxnSp macro="">
      <xdr:nvCxnSpPr>
        <xdr:cNvPr id="11" name="Conector reto 10"/>
        <xdr:cNvCxnSpPr/>
      </xdr:nvCxnSpPr>
      <xdr:spPr>
        <a:xfrm>
          <a:off x="112058" y="768725"/>
          <a:ext cx="20753293" cy="0"/>
        </a:xfrm>
        <a:prstGeom prst="line">
          <a:avLst/>
        </a:prstGeom>
        <a:ln w="28575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78441</xdr:colOff>
      <xdr:row>5</xdr:row>
      <xdr:rowOff>33618</xdr:rowOff>
    </xdr:from>
    <xdr:to>
      <xdr:col>24</xdr:col>
      <xdr:colOff>470647</xdr:colOff>
      <xdr:row>38</xdr:row>
      <xdr:rowOff>134470</xdr:rowOff>
    </xdr:to>
    <xdr:grpSp>
      <xdr:nvGrpSpPr>
        <xdr:cNvPr id="12" name="Grupo 11"/>
        <xdr:cNvGrpSpPr/>
      </xdr:nvGrpSpPr>
      <xdr:grpSpPr>
        <a:xfrm>
          <a:off x="13032441" y="1232647"/>
          <a:ext cx="7687235" cy="7317441"/>
          <a:chOff x="13032441" y="1232647"/>
          <a:chExt cx="7687235" cy="7317441"/>
        </a:xfrm>
        <a:solidFill>
          <a:schemeClr val="tx1"/>
        </a:solidFill>
      </xdr:grpSpPr>
      <xdr:grpSp>
        <xdr:nvGrpSpPr>
          <xdr:cNvPr id="5" name="Grupo 4"/>
          <xdr:cNvGrpSpPr/>
        </xdr:nvGrpSpPr>
        <xdr:grpSpPr>
          <a:xfrm>
            <a:off x="16651942" y="1232653"/>
            <a:ext cx="4067734" cy="7317435"/>
            <a:chOff x="16654951" y="1311095"/>
            <a:chExt cx="4008696" cy="7317435"/>
          </a:xfrm>
          <a:grpFill/>
        </xdr:grpSpPr>
        <xdr:graphicFrame macro="">
          <xdr:nvGraphicFramePr>
            <xdr:cNvPr id="3" name="Gráfico 2"/>
            <xdr:cNvGraphicFramePr/>
          </xdr:nvGraphicFramePr>
          <xdr:xfrm>
            <a:off x="16875816" y="1311095"/>
            <a:ext cx="3787831" cy="337296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4" name="Gráfico 3"/>
            <xdr:cNvGraphicFramePr/>
          </xdr:nvGraphicFramePr>
          <xdr:xfrm>
            <a:off x="16654951" y="4796118"/>
            <a:ext cx="4008696" cy="383241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aphicFrame macro="">
        <xdr:nvGraphicFramePr>
          <xdr:cNvPr id="7" name="Gráfico 6"/>
          <xdr:cNvGraphicFramePr/>
        </xdr:nvGraphicFramePr>
        <xdr:xfrm>
          <a:off x="13032441" y="1232647"/>
          <a:ext cx="3798794" cy="34177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3</xdr:col>
      <xdr:colOff>179294</xdr:colOff>
      <xdr:row>2</xdr:row>
      <xdr:rowOff>11207</xdr:rowOff>
    </xdr:from>
    <xdr:to>
      <xdr:col>11</xdr:col>
      <xdr:colOff>22412</xdr:colOff>
      <xdr:row>38</xdr:row>
      <xdr:rowOff>44823</xdr:rowOff>
    </xdr:to>
    <xdr:sp macro="" textlink="">
      <xdr:nvSpPr>
        <xdr:cNvPr id="15" name="Quadro 14"/>
        <xdr:cNvSpPr/>
      </xdr:nvSpPr>
      <xdr:spPr>
        <a:xfrm>
          <a:off x="3305735" y="728383"/>
          <a:ext cx="9670677" cy="7732058"/>
        </a:xfrm>
        <a:prstGeom prst="frame">
          <a:avLst>
            <a:gd name="adj1" fmla="val 528"/>
          </a:avLst>
        </a:prstGeom>
        <a:solidFill>
          <a:schemeClr val="tx2">
            <a:lumMod val="85000"/>
            <a:lumOff val="1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357438</xdr:rowOff>
    </xdr:from>
    <xdr:to>
      <xdr:col>2</xdr:col>
      <xdr:colOff>593913</xdr:colOff>
      <xdr:row>4</xdr:row>
      <xdr:rowOff>11206</xdr:rowOff>
    </xdr:to>
    <xdr:pic>
      <xdr:nvPicPr>
        <xdr:cNvPr id="13" name="Imagem 12">
          <a:hlinkClick xmlns:r="http://schemas.openxmlformats.org/officeDocument/2006/relationships" r:id="rId5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459" b="34555"/>
        <a:stretch/>
      </xdr:blipFill>
      <xdr:spPr>
        <a:xfrm>
          <a:off x="0" y="357438"/>
          <a:ext cx="2554942" cy="471797"/>
        </a:xfrm>
        <a:prstGeom prst="rect">
          <a:avLst/>
        </a:prstGeom>
      </xdr:spPr>
    </xdr:pic>
    <xdr:clientData/>
  </xdr:twoCellAnchor>
  <xdr:twoCellAnchor>
    <xdr:from>
      <xdr:col>11</xdr:col>
      <xdr:colOff>89647</xdr:colOff>
      <xdr:row>21</xdr:row>
      <xdr:rowOff>62752</xdr:rowOff>
    </xdr:from>
    <xdr:to>
      <xdr:col>17</xdr:col>
      <xdr:colOff>437030</xdr:colOff>
      <xdr:row>38</xdr:row>
      <xdr:rowOff>112058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</xdr:row>
      <xdr:rowOff>61912</xdr:rowOff>
    </xdr:from>
    <xdr:to>
      <xdr:col>3</xdr:col>
      <xdr:colOff>180975</xdr:colOff>
      <xdr:row>17</xdr:row>
      <xdr:rowOff>138112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17</xdr:row>
      <xdr:rowOff>171450</xdr:rowOff>
    </xdr:from>
    <xdr:to>
      <xdr:col>3</xdr:col>
      <xdr:colOff>171450</xdr:colOff>
      <xdr:row>31</xdr:row>
      <xdr:rowOff>80962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295275</xdr:colOff>
      <xdr:row>3</xdr:row>
      <xdr:rowOff>71437</xdr:rowOff>
    </xdr:from>
    <xdr:to>
      <xdr:col>12</xdr:col>
      <xdr:colOff>476250</xdr:colOff>
      <xdr:row>31</xdr:row>
      <xdr:rowOff>161925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13</xdr:col>
      <xdr:colOff>247650</xdr:colOff>
      <xdr:row>3</xdr:row>
      <xdr:rowOff>95250</xdr:rowOff>
    </xdr:from>
    <xdr:to>
      <xdr:col>18</xdr:col>
      <xdr:colOff>533400</xdr:colOff>
      <xdr:row>10</xdr:row>
      <xdr:rowOff>133350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5" name="Dia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125450" y="666750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Linha do Tempo: funciona no Excel 2013 ou versões superiores. Não mova ou redimensione.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180975</xdr:rowOff>
    </xdr:from>
    <xdr:to>
      <xdr:col>7</xdr:col>
      <xdr:colOff>704850</xdr:colOff>
      <xdr:row>10</xdr:row>
      <xdr:rowOff>2800350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809625</xdr:colOff>
      <xdr:row>4</xdr:row>
      <xdr:rowOff>23812</xdr:rowOff>
    </xdr:from>
    <xdr:to>
      <xdr:col>10</xdr:col>
      <xdr:colOff>771525</xdr:colOff>
      <xdr:row>10</xdr:row>
      <xdr:rowOff>1295400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4</xdr:row>
      <xdr:rowOff>28575</xdr:rowOff>
    </xdr:from>
    <xdr:to>
      <xdr:col>13</xdr:col>
      <xdr:colOff>933450</xdr:colOff>
      <xdr:row>10</xdr:row>
      <xdr:rowOff>1300163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36.633111226853" createdVersion="5" refreshedVersion="5" minRefreshableVersion="3" recordCount="147">
  <cacheSource type="worksheet">
    <worksheetSource name="Tabela2"/>
  </cacheSource>
  <cacheFields count="6">
    <cacheField name="Dia" numFmtId="14">
      <sharedItems containsNonDate="0" containsDate="1" containsString="0" containsBlank="1" minDate="2025-08-03T00:00:00" maxDate="2026-01-01T00:00:00" count="148">
        <m/>
        <d v="2025-08-11T00:00:00" u="1"/>
        <d v="2025-11-13T00:00:00" u="1"/>
        <d v="2025-10-28T00:00:00" u="1"/>
        <d v="2025-08-07T00:00:00" u="1"/>
        <d v="2025-11-09T00:00:00" u="1"/>
        <d v="2025-10-24T00:00:00" u="1"/>
        <d v="2025-08-03T00:00:00" u="1"/>
        <d v="2025-11-05T00:00:00" u="1"/>
        <d v="2025-10-20T00:00:00" u="1"/>
        <d v="2025-10-16T00:00:00" u="1"/>
        <d v="2025-10-12T00:00:00" u="1"/>
        <d v="2025-09-27T00:00:00" u="1"/>
        <d v="2025-12-29T00:00:00" u="1"/>
        <d v="2025-10-08T00:00:00" u="1"/>
        <d v="2025-09-23T00:00:00" u="1"/>
        <d v="2025-12-25T00:00:00" u="1"/>
        <d v="2025-10-04T00:00:00" u="1"/>
        <d v="2025-09-19T00:00:00" u="1"/>
        <d v="2025-12-21T00:00:00" u="1"/>
        <d v="2025-09-15T00:00:00" u="1"/>
        <d v="2025-12-17T00:00:00" u="1"/>
        <d v="2025-08-30T00:00:00" u="1"/>
        <d v="2025-09-11T00:00:00" u="1"/>
        <d v="2025-12-13T00:00:00" u="1"/>
        <d v="2025-08-26T00:00:00" u="1"/>
        <d v="2025-11-28T00:00:00" u="1"/>
        <d v="2025-09-07T00:00:00" u="1"/>
        <d v="2025-12-09T00:00:00" u="1"/>
        <d v="2025-08-22T00:00:00" u="1"/>
        <d v="2025-11-24T00:00:00" u="1"/>
        <d v="2025-09-03T00:00:00" u="1"/>
        <d v="2025-12-05T00:00:00" u="1"/>
        <d v="2025-08-18T00:00:00" u="1"/>
        <d v="2025-11-20T00:00:00" u="1"/>
        <d v="2025-12-01T00:00:00" u="1"/>
        <d v="2025-08-14T00:00:00" u="1"/>
        <d v="2025-11-16T00:00:00" u="1"/>
        <d v="2025-10-31T00:00:00" u="1"/>
        <d v="2025-08-10T00:00:00" u="1"/>
        <d v="2025-11-12T00:00:00" u="1"/>
        <d v="2025-10-27T00:00:00" u="1"/>
        <d v="2025-08-06T00:00:00" u="1"/>
        <d v="2025-11-08T00:00:00" u="1"/>
        <d v="2025-10-23T00:00:00" u="1"/>
        <d v="2025-11-04T00:00:00" u="1"/>
        <d v="2025-10-19T00:00:00" u="1"/>
        <d v="2025-10-15T00:00:00" u="1"/>
        <d v="2025-09-30T00:00:00" u="1"/>
        <d v="2025-10-11T00:00:00" u="1"/>
        <d v="2025-09-26T00:00:00" u="1"/>
        <d v="2025-12-28T00:00:00" u="1"/>
        <d v="2025-10-07T00:00:00" u="1"/>
        <d v="2025-09-22T00:00:00" u="1"/>
        <d v="2025-12-24T00:00:00" u="1"/>
        <d v="2025-10-03T00:00:00" u="1"/>
        <d v="2025-09-18T00:00:00" u="1"/>
        <d v="2025-12-20T00:00:00" u="1"/>
        <d v="2025-09-14T00:00:00" u="1"/>
        <d v="2025-12-16T00:00:00" u="1"/>
        <d v="2025-08-29T00:00:00" u="1"/>
        <d v="2025-09-10T00:00:00" u="1"/>
        <d v="2025-12-12T00:00:00" u="1"/>
        <d v="2025-08-25T00:00:00" u="1"/>
        <d v="2025-11-27T00:00:00" u="1"/>
        <d v="2025-09-06T00:00:00" u="1"/>
        <d v="2025-12-08T00:00:00" u="1"/>
        <d v="2025-08-21T00:00:00" u="1"/>
        <d v="2025-11-23T00:00:00" u="1"/>
        <d v="2025-09-02T00:00:00" u="1"/>
        <d v="2025-12-04T00:00:00" u="1"/>
        <d v="2025-08-17T00:00:00" u="1"/>
        <d v="2025-11-19T00:00:00" u="1"/>
        <d v="2025-08-13T00:00:00" u="1"/>
        <d v="2025-11-15T00:00:00" u="1"/>
        <d v="2025-10-30T00:00:00" u="1"/>
        <d v="2025-08-09T00:00:00" u="1"/>
        <d v="2025-11-11T00:00:00" u="1"/>
        <d v="2025-10-26T00:00:00" u="1"/>
        <d v="2025-08-05T00:00:00" u="1"/>
        <d v="2025-11-07T00:00:00" u="1"/>
        <d v="2025-10-22T00:00:00" u="1"/>
        <d v="2025-11-03T00:00:00" u="1"/>
        <d v="2025-10-18T00:00:00" u="1"/>
        <d v="2025-10-14T00:00:00" u="1"/>
        <d v="2025-09-29T00:00:00" u="1"/>
        <d v="2025-12-31T00:00:00" u="1"/>
        <d v="2025-10-10T00:00:00" u="1"/>
        <d v="2025-09-25T00:00:00" u="1"/>
        <d v="2025-12-27T00:00:00" u="1"/>
        <d v="2025-10-06T00:00:00" u="1"/>
        <d v="2025-09-21T00:00:00" u="1"/>
        <d v="2025-12-23T00:00:00" u="1"/>
        <d v="2025-10-02T00:00:00" u="1"/>
        <d v="2025-09-17T00:00:00" u="1"/>
        <d v="2025-12-19T00:00:00" u="1"/>
        <d v="2025-09-13T00:00:00" u="1"/>
        <d v="2025-12-15T00:00:00" u="1"/>
        <d v="2025-08-28T00:00:00" u="1"/>
        <d v="2025-09-09T00:00:00" u="1"/>
        <d v="2025-12-11T00:00:00" u="1"/>
        <d v="2025-08-24T00:00:00" u="1"/>
        <d v="2025-11-26T00:00:00" u="1"/>
        <d v="2025-09-05T00:00:00" u="1"/>
        <d v="2025-12-07T00:00:00" u="1"/>
        <d v="2025-08-20T00:00:00" u="1"/>
        <d v="2025-11-22T00:00:00" u="1"/>
        <d v="2025-09-01T00:00:00" u="1"/>
        <d v="2025-12-03T00:00:00" u="1"/>
        <d v="2025-08-16T00:00:00" u="1"/>
        <d v="2025-11-18T00:00:00" u="1"/>
        <d v="2025-08-12T00:00:00" u="1"/>
        <d v="2025-11-14T00:00:00" u="1"/>
        <d v="2025-10-29T00:00:00" u="1"/>
        <d v="2025-08-08T00:00:00" u="1"/>
        <d v="2025-11-10T00:00:00" u="1"/>
        <d v="2025-10-25T00:00:00" u="1"/>
        <d v="2025-08-04T00:00:00" u="1"/>
        <d v="2025-11-06T00:00:00" u="1"/>
        <d v="2025-10-21T00:00:00" u="1"/>
        <d v="2025-10-17T00:00:00" u="1"/>
        <d v="2025-10-13T00:00:00" u="1"/>
        <d v="2025-09-28T00:00:00" u="1"/>
        <d v="2025-12-30T00:00:00" u="1"/>
        <d v="2025-10-09T00:00:00" u="1"/>
        <d v="2025-09-24T00:00:00" u="1"/>
        <d v="2025-12-26T00:00:00" u="1"/>
        <d v="2025-10-05T00:00:00" u="1"/>
        <d v="2025-09-20T00:00:00" u="1"/>
        <d v="2025-12-22T00:00:00" u="1"/>
        <d v="2025-10-01T00:00:00" u="1"/>
        <d v="2025-09-16T00:00:00" u="1"/>
        <d v="2025-12-18T00:00:00" u="1"/>
        <d v="2025-08-31T00:00:00" u="1"/>
        <d v="2025-09-12T00:00:00" u="1"/>
        <d v="2025-12-14T00:00:00" u="1"/>
        <d v="2025-08-27T00:00:00" u="1"/>
        <d v="2025-09-08T00:00:00" u="1"/>
        <d v="2025-12-10T00:00:00" u="1"/>
        <d v="2025-08-23T00:00:00" u="1"/>
        <d v="2025-11-25T00:00:00" u="1"/>
        <d v="2025-09-04T00:00:00" u="1"/>
        <d v="2025-12-06T00:00:00" u="1"/>
        <d v="2025-08-19T00:00:00" u="1"/>
        <d v="2025-11-21T00:00:00" u="1"/>
        <d v="2025-12-02T00:00:00" u="1"/>
        <d v="2025-08-15T00:00:00" u="1"/>
        <d v="2025-11-17T00:00:00" u="1"/>
      </sharedItems>
    </cacheField>
    <cacheField name="Resultado Díario" numFmtId="44">
      <sharedItems containsNonDate="0" containsString="0" containsBlank="1"/>
    </cacheField>
    <cacheField name="Rentabilidade %" numFmtId="9">
      <sharedItems containsNonDate="0" containsString="0" containsBlank="1"/>
    </cacheField>
    <cacheField name="Capital acumulado" numFmtId="44">
      <sharedItems containsNonDate="0" containsString="0" containsBlank="1"/>
    </cacheField>
    <cacheField name="Díario do trade" numFmtId="0">
      <sharedItems containsNonDate="0" containsString="0" containsBlank="1"/>
    </cacheField>
    <cacheField name="Emocional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7"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  <r>
    <x v="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5" applyNumberFormats="0" applyBorderFormats="0" applyFontFormats="0" applyPatternFormats="0" applyAlignmentFormats="0" applyWidthHeightFormats="1" dataCaption="Valores" updatedVersion="5" minRefreshableVersion="5" useAutoFormatting="1" rowGrandTotals="0" itemPrintTitles="1" createdVersion="5" indent="0" outline="1" outlineData="1" multipleFieldFilters="0" chartFormat="8" rowHeaderCaption="Data ">
  <location ref="A33:D33" firstHeaderRow="0" firstDataRow="1" firstDataCol="1"/>
  <pivotFields count="6">
    <pivotField axis="axisRow" numFmtId="14" showAll="0">
      <items count="149">
        <item m="1" x="7"/>
        <item m="1" x="117"/>
        <item m="1" x="79"/>
        <item m="1" x="42"/>
        <item m="1" x="4"/>
        <item m="1" x="114"/>
        <item m="1" x="76"/>
        <item m="1" x="39"/>
        <item m="1" x="1"/>
        <item m="1" x="111"/>
        <item m="1" x="73"/>
        <item m="1" x="36"/>
        <item m="1" x="146"/>
        <item m="1" x="109"/>
        <item m="1" x="71"/>
        <item m="1" x="33"/>
        <item m="1" x="143"/>
        <item m="1" x="105"/>
        <item m="1" x="67"/>
        <item m="1" x="29"/>
        <item m="1" x="139"/>
        <item m="1" x="101"/>
        <item m="1" x="63"/>
        <item m="1" x="25"/>
        <item m="1" x="136"/>
        <item m="1" x="98"/>
        <item m="1" x="60"/>
        <item m="1" x="22"/>
        <item m="1" x="133"/>
        <item m="1" x="107"/>
        <item m="1" x="69"/>
        <item m="1" x="31"/>
        <item m="1" x="141"/>
        <item m="1" x="103"/>
        <item m="1" x="65"/>
        <item m="1" x="27"/>
        <item m="1" x="137"/>
        <item m="1" x="99"/>
        <item m="1" x="61"/>
        <item m="1" x="23"/>
        <item m="1" x="134"/>
        <item m="1" x="96"/>
        <item m="1" x="58"/>
        <item m="1" x="20"/>
        <item m="1" x="131"/>
        <item m="1" x="94"/>
        <item m="1" x="56"/>
        <item m="1" x="18"/>
        <item m="1" x="128"/>
        <item m="1" x="91"/>
        <item m="1" x="53"/>
        <item m="1" x="15"/>
        <item m="1" x="125"/>
        <item m="1" x="88"/>
        <item m="1" x="50"/>
        <item m="1" x="12"/>
        <item m="1" x="122"/>
        <item m="1" x="85"/>
        <item m="1" x="48"/>
        <item m="1" x="130"/>
        <item m="1" x="93"/>
        <item m="1" x="55"/>
        <item m="1" x="17"/>
        <item m="1" x="127"/>
        <item m="1" x="90"/>
        <item m="1" x="52"/>
        <item m="1" x="14"/>
        <item m="1" x="124"/>
        <item m="1" x="87"/>
        <item m="1" x="49"/>
        <item m="1" x="11"/>
        <item m="1" x="121"/>
        <item m="1" x="84"/>
        <item m="1" x="47"/>
        <item m="1" x="10"/>
        <item m="1" x="120"/>
        <item m="1" x="83"/>
        <item m="1" x="46"/>
        <item m="1" x="9"/>
        <item m="1" x="119"/>
        <item m="1" x="81"/>
        <item m="1" x="44"/>
        <item m="1" x="6"/>
        <item m="1" x="116"/>
        <item m="1" x="78"/>
        <item m="1" x="41"/>
        <item m="1" x="3"/>
        <item m="1" x="113"/>
        <item m="1" x="75"/>
        <item m="1" x="38"/>
        <item m="1" x="82"/>
        <item m="1" x="45"/>
        <item m="1" x="8"/>
        <item m="1" x="118"/>
        <item m="1" x="80"/>
        <item m="1" x="43"/>
        <item m="1" x="5"/>
        <item m="1" x="115"/>
        <item m="1" x="77"/>
        <item m="1" x="40"/>
        <item m="1" x="2"/>
        <item m="1" x="112"/>
        <item m="1" x="74"/>
        <item m="1" x="37"/>
        <item m="1" x="147"/>
        <item m="1" x="110"/>
        <item m="1" x="72"/>
        <item m="1" x="34"/>
        <item m="1" x="144"/>
        <item m="1" x="106"/>
        <item m="1" x="68"/>
        <item m="1" x="30"/>
        <item m="1" x="140"/>
        <item m="1" x="102"/>
        <item m="1" x="64"/>
        <item m="1" x="26"/>
        <item m="1" x="35"/>
        <item m="1" x="145"/>
        <item m="1" x="108"/>
        <item m="1" x="70"/>
        <item m="1" x="32"/>
        <item m="1" x="142"/>
        <item m="1" x="104"/>
        <item m="1" x="66"/>
        <item m="1" x="28"/>
        <item m="1" x="138"/>
        <item m="1" x="100"/>
        <item m="1" x="62"/>
        <item m="1" x="24"/>
        <item m="1" x="135"/>
        <item m="1" x="97"/>
        <item m="1" x="59"/>
        <item m="1" x="21"/>
        <item m="1" x="132"/>
        <item m="1" x="95"/>
        <item m="1" x="57"/>
        <item m="1" x="19"/>
        <item m="1" x="129"/>
        <item m="1" x="92"/>
        <item m="1" x="54"/>
        <item m="1" x="16"/>
        <item m="1" x="126"/>
        <item m="1" x="89"/>
        <item m="1" x="51"/>
        <item m="1" x="13"/>
        <item m="1" x="123"/>
        <item m="1" x="86"/>
        <item x="0"/>
        <item t="default"/>
      </items>
    </pivotField>
    <pivotField dataField="1" numFmtId="44" showAll="0"/>
    <pivotField dataField="1" numFmtId="9" showAll="0"/>
    <pivotField dataField="1" numFmtId="44" showAll="0"/>
    <pivotField showAll="0"/>
    <pivotField showAll="0"/>
  </pivotFields>
  <rowFields count="1">
    <field x="0"/>
  </rowFields>
  <colFields count="1">
    <field x="-2"/>
  </colFields>
  <colItems count="3">
    <i>
      <x/>
    </i>
    <i i="1">
      <x v="1"/>
    </i>
    <i i="2">
      <x v="2"/>
    </i>
  </colItems>
  <dataFields count="3">
    <dataField name="Resultado diário" fld="1" baseField="0" baseItem="0"/>
    <dataField name="Capital acumulado." fld="3" baseField="0" baseItem="0"/>
    <dataField name="Rentabilidade" fld="2" baseField="0" baseItem="0"/>
  </dataFields>
  <formats count="24">
    <format dxfId="449">
      <pivotArea collapsedLevelsAreSubtotals="1" fieldPosition="0">
        <references count="1">
          <reference field="0" count="0"/>
        </references>
      </pivotArea>
    </format>
    <format dxfId="448">
      <pivotArea field="5" dataOnly="0" labelOnly="1" outline="0">
        <references count="1">
          <reference field="4294967294" count="1" selected="0">
            <x v="0"/>
          </reference>
        </references>
      </pivotArea>
    </format>
    <format dxfId="447">
      <pivotArea field="5" dataOnly="0" labelOnly="1" outline="0">
        <references count="1">
          <reference field="4294967294" count="1" selected="0">
            <x v="1"/>
          </reference>
        </references>
      </pivotArea>
    </format>
    <format dxfId="446">
      <pivotArea field="0" type="button" dataOnly="0" labelOnly="1" outline="0" axis="axisRow" fieldPosition="0"/>
    </format>
    <format dxfId="44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44">
      <pivotArea type="all" dataOnly="0" outline="0" fieldPosition="0"/>
    </format>
    <format dxfId="443">
      <pivotArea outline="0" collapsedLevelsAreSubtotals="1" fieldPosition="0"/>
    </format>
    <format dxfId="442">
      <pivotArea field="0" type="button" dataOnly="0" labelOnly="1" outline="0" axis="axisRow" fieldPosition="0"/>
    </format>
    <format dxfId="441">
      <pivotArea dataOnly="0" labelOnly="1" fieldPosition="0">
        <references count="1">
          <reference field="0" count="0"/>
        </references>
      </pivotArea>
    </format>
    <format dxfId="44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39">
      <pivotArea type="all" dataOnly="0" outline="0" fieldPosition="0"/>
    </format>
    <format dxfId="438">
      <pivotArea outline="0" collapsedLevelsAreSubtotals="1" fieldPosition="0"/>
    </format>
    <format dxfId="437">
      <pivotArea field="0" type="button" dataOnly="0" labelOnly="1" outline="0" axis="axisRow" fieldPosition="0"/>
    </format>
    <format dxfId="43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35">
      <pivotArea field="0" type="button" dataOnly="0" labelOnly="1" outline="0" axis="axisRow" fieldPosition="0"/>
    </format>
    <format dxfId="43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33">
      <pivotArea field="0" type="button" dataOnly="0" labelOnly="1" outline="0" axis="axisRow" fieldPosition="0"/>
    </format>
    <format dxfId="43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31">
      <pivotArea field="0" type="button" dataOnly="0" labelOnly="1" outline="0" axis="axisRow" fieldPosition="0"/>
    </format>
    <format dxfId="43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29">
      <pivotArea dataOnly="0" outline="0" fieldPosition="0">
        <references count="1">
          <reference field="4294967294" count="1">
            <x v="2"/>
          </reference>
        </references>
      </pivotArea>
    </format>
    <format dxfId="428">
      <pivotArea dataOnly="0" labelOnly="1" fieldPosition="0">
        <references count="1">
          <reference field="0" count="0"/>
        </references>
      </pivotArea>
    </format>
    <format dxfId="427">
      <pivotArea dataOnly="0" outline="0" fieldPosition="0">
        <references count="1">
          <reference field="4294967294" count="1">
            <x v="1"/>
          </reference>
        </references>
      </pivotArea>
    </format>
    <format dxfId="426">
      <pivotArea dataOnly="0" outline="0" fieldPosition="0">
        <references count="1">
          <reference field="4294967294" count="1">
            <x v="0"/>
          </reference>
        </references>
      </pivotArea>
    </format>
  </format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dateBetween" evalOrder="-1" id="292" name="Dia">
      <autoFilter ref="A1">
        <filterColumn colId="0">
          <customFilters and="1">
            <customFilter operator="greaterThanOrEqual" val="46023"/>
            <customFilter operator="lessThanOrEqual" val="46053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ela2" displayName="Tabela2" ref="A12:F159" totalsRowShown="0" headerRowDxfId="425" dataDxfId="423" headerRowBorderDxfId="424" tableBorderDxfId="422">
  <autoFilter ref="A12:F159"/>
  <tableColumns count="6">
    <tableColumn id="1" name="Dia" dataDxfId="421"/>
    <tableColumn id="3" name="Resultado Díario" dataDxfId="420" dataCellStyle="Moeda"/>
    <tableColumn id="4" name="Rentabilidade %" dataDxfId="419" dataCellStyle="Porcentagem"/>
    <tableColumn id="5" name="Capital acumulado" dataDxfId="418" dataCellStyle="Moeda"/>
    <tableColumn id="6" name="Díario do trade" dataDxfId="417"/>
    <tableColumn id="7" name="Emocional" dataDxfId="41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NativeTimeline_Dia" sourceName="Dia">
  <pivotTables>
    <pivotTable tabId="5" name="Tabela dinâmica1"/>
  </pivotTables>
  <state minimalRefreshVersion="6" lastRefreshVersion="6" pivotCacheId="1" filterType="dateBetween">
    <selection startDate="2026-01-01T00:00:00" endDate="2026-01-31T00:00:00"/>
    <bounds startDate="2025-01-01T00:00:00" endDate="2027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Dia" cache="NativeTimeline_Dia" caption="Dia" level="2" selectionLevel="2" scrollPosition="2025-08-01T00:00:00" style="Estilo de Linha do Tempo 1"/>
</timeline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fsbinvestments.com.b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openxmlformats.org/officeDocument/2006/relationships/image" Target="../media/image3.jpe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4"/>
  <sheetViews>
    <sheetView showGridLines="0" workbookViewId="0">
      <selection activeCell="E13" sqref="E13"/>
    </sheetView>
  </sheetViews>
  <sheetFormatPr defaultRowHeight="15" x14ac:dyDescent="0.25"/>
  <cols>
    <col min="1" max="16384" width="9.140625" style="1"/>
  </cols>
  <sheetData>
    <row r="4" spans="9:9" x14ac:dyDescent="0.25">
      <c r="I4" s="65" t="s">
        <v>70</v>
      </c>
    </row>
  </sheetData>
  <sheetProtection algorithmName="SHA-512" hashValue="fMwYuWOJYXXz+iLDdoBckHiB6Kl4TfkdnsWnPF8ks0BJNsibXfPbwnFxCtYPrnkZTW0nl1ksfDpGtYOrwT3hzw==" saltValue="sDR2we+z5SSFdXgYxQxb5g==" spinCount="100000" sheet="1" objects="1" scenarios="1"/>
  <hyperlinks>
    <hyperlink ref="I4" r:id="rId1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1000"/>
  <sheetViews>
    <sheetView showGridLines="0" tabSelected="1" zoomScale="85" zoomScaleNormal="85" workbookViewId="0">
      <pane ySplit="5" topLeftCell="A6" activePane="bottomLeft" state="frozen"/>
      <selection pane="bottomLeft" activeCell="C6" sqref="C6:C7"/>
    </sheetView>
  </sheetViews>
  <sheetFormatPr defaultColWidth="14.42578125" defaultRowHeight="15" customHeight="1" x14ac:dyDescent="0.25"/>
  <cols>
    <col min="1" max="1" width="2.85546875" style="4" customWidth="1"/>
    <col min="2" max="2" width="26.5703125" style="4" customWidth="1"/>
    <col min="3" max="3" width="17.42578125" style="4" customWidth="1"/>
    <col min="4" max="4" width="3.28515625" style="4" customWidth="1"/>
    <col min="5" max="5" width="13.42578125" style="4" customWidth="1"/>
    <col min="6" max="6" width="8.28515625" style="4" customWidth="1"/>
    <col min="7" max="7" width="12.7109375" style="4" customWidth="1"/>
    <col min="8" max="9" width="14.7109375" style="4" customWidth="1"/>
    <col min="10" max="10" width="65.5703125" style="4" customWidth="1"/>
    <col min="11" max="11" width="14.42578125" style="4" bestFit="1" customWidth="1"/>
    <col min="12" max="12" width="2.85546875" style="4" customWidth="1"/>
    <col min="13" max="15" width="8.7109375" style="4" customWidth="1"/>
    <col min="16" max="16" width="10.42578125" style="4" bestFit="1" customWidth="1"/>
    <col min="17" max="26" width="8.7109375" style="4" customWidth="1"/>
    <col min="27" max="16384" width="14.42578125" style="4"/>
  </cols>
  <sheetData>
    <row r="1" spans="1:26" s="23" customFormat="1" ht="28.5" customHeight="1" x14ac:dyDescent="0.25">
      <c r="A1" s="21"/>
      <c r="B1" s="129" t="s">
        <v>25</v>
      </c>
      <c r="C1" s="129"/>
      <c r="D1" s="153" t="s">
        <v>50</v>
      </c>
      <c r="E1" s="153"/>
      <c r="F1" s="154" t="s">
        <v>45</v>
      </c>
      <c r="G1" s="154"/>
      <c r="H1" s="74" t="s">
        <v>44</v>
      </c>
      <c r="I1" s="35">
        <f>IFERROR(,0=TREND(G6:G36))</f>
        <v>0</v>
      </c>
      <c r="J1" s="62" t="s">
        <v>37</v>
      </c>
      <c r="K1" s="35">
        <f>C14</f>
        <v>250</v>
      </c>
      <c r="L1" s="22"/>
      <c r="M1" s="75" t="s">
        <v>40</v>
      </c>
      <c r="N1" s="78" t="s">
        <v>41</v>
      </c>
      <c r="O1" s="79"/>
      <c r="P1" s="77">
        <f>IFERROR(AVERAGEIF(G6:G36,"&gt;0"),0)</f>
        <v>0</v>
      </c>
      <c r="Q1" s="48">
        <f>C19</f>
        <v>0</v>
      </c>
      <c r="R1" s="48">
        <f>IFERROR(Q1/P1,0)</f>
        <v>0</v>
      </c>
      <c r="S1" s="49"/>
      <c r="T1" s="156" t="str">
        <f>IF(M2&gt;2,"Parabéns payoff acima da média ",IF(M2&gt;=1.5,"Payoff na média do mercado",IF(M2&lt;1,"Atenção melhorar o payoff","")))</f>
        <v>Atenção melhorar o payoff</v>
      </c>
      <c r="U1" s="156"/>
      <c r="V1" s="156"/>
      <c r="W1" s="156"/>
      <c r="X1" s="156"/>
      <c r="Y1" s="156"/>
      <c r="Z1" s="21"/>
    </row>
    <row r="2" spans="1:26" s="57" customFormat="1" ht="28.5" customHeight="1" thickBot="1" x14ac:dyDescent="0.35">
      <c r="A2" s="50"/>
      <c r="B2" s="150"/>
      <c r="C2" s="150"/>
      <c r="D2" s="151" t="s">
        <v>59</v>
      </c>
      <c r="E2" s="151"/>
      <c r="F2" s="152">
        <f>IFERROR(AVERAGE(H6:H36),0)</f>
        <v>0</v>
      </c>
      <c r="G2" s="152"/>
      <c r="H2" s="155"/>
      <c r="I2" s="155"/>
      <c r="J2" s="63" t="s">
        <v>38</v>
      </c>
      <c r="K2" s="51">
        <f>G38</f>
        <v>0</v>
      </c>
      <c r="L2" s="52"/>
      <c r="M2" s="53">
        <f>IFERROR(P1/P2,0)</f>
        <v>0</v>
      </c>
      <c r="N2" s="54" t="s">
        <v>42</v>
      </c>
      <c r="O2" s="54"/>
      <c r="P2" s="113">
        <f>IFERROR(AVERAGEIF(G6:G36,"&lt;0")*-1,0)</f>
        <v>0</v>
      </c>
      <c r="Q2" s="55">
        <f>C20</f>
        <v>0</v>
      </c>
      <c r="R2" s="55">
        <f>IFERROR(Q2/P2,0)</f>
        <v>0</v>
      </c>
      <c r="S2" s="56"/>
      <c r="T2" s="156"/>
      <c r="U2" s="156"/>
      <c r="V2" s="156"/>
      <c r="W2" s="156"/>
      <c r="X2" s="156"/>
      <c r="Y2" s="156"/>
      <c r="Z2" s="50"/>
    </row>
    <row r="3" spans="1:26" s="60" customFormat="1" ht="7.9" customHeight="1" thickBot="1" x14ac:dyDescent="0.3">
      <c r="A3" s="58"/>
      <c r="B3" s="128"/>
      <c r="C3" s="128"/>
      <c r="D3" s="128"/>
      <c r="E3" s="128"/>
      <c r="F3" s="128"/>
      <c r="G3" s="128"/>
      <c r="H3" s="128"/>
      <c r="I3" s="128"/>
      <c r="J3" s="128"/>
      <c r="K3" s="59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6" ht="15" hidden="1" customHeight="1" x14ac:dyDescent="0.25">
      <c r="A4" s="3"/>
      <c r="B4" s="129"/>
      <c r="C4" s="129"/>
      <c r="D4" s="129"/>
      <c r="E4" s="129"/>
      <c r="F4" s="129"/>
      <c r="G4" s="129"/>
      <c r="H4" s="129"/>
      <c r="I4" s="129"/>
      <c r="J4" s="129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42" customFormat="1" ht="30" x14ac:dyDescent="0.25">
      <c r="A5" s="165" t="s">
        <v>31</v>
      </c>
      <c r="B5" s="165"/>
      <c r="C5" s="165" t="s">
        <v>58</v>
      </c>
      <c r="D5" s="165"/>
      <c r="E5" s="162" t="s">
        <v>0</v>
      </c>
      <c r="F5" s="163"/>
      <c r="G5" s="164" t="s">
        <v>27</v>
      </c>
      <c r="H5" s="164" t="s">
        <v>21</v>
      </c>
      <c r="I5" s="164" t="s">
        <v>32</v>
      </c>
      <c r="J5" s="164" t="s">
        <v>26</v>
      </c>
      <c r="K5" s="164" t="s">
        <v>1</v>
      </c>
      <c r="L5" s="41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9.5" customHeight="1" x14ac:dyDescent="0.25">
      <c r="A6" s="3"/>
      <c r="B6" s="144" t="s">
        <v>12</v>
      </c>
      <c r="C6" s="146">
        <f>NETWORKDAYS(E6,E36)</f>
        <v>22</v>
      </c>
      <c r="D6" s="3"/>
      <c r="E6" s="157">
        <v>46023</v>
      </c>
      <c r="F6" s="80">
        <f t="shared" ref="F6:F35" si="0">WEEKDAY(E6)</f>
        <v>5</v>
      </c>
      <c r="G6" s="158"/>
      <c r="H6" s="118">
        <f>G6/$C$10</f>
        <v>0</v>
      </c>
      <c r="I6" s="160">
        <f>SUM(C10+G6)</f>
        <v>1000</v>
      </c>
      <c r="J6" s="159"/>
      <c r="K6" s="2" t="s">
        <v>2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3"/>
      <c r="B7" s="145"/>
      <c r="C7" s="147"/>
      <c r="D7" s="3"/>
      <c r="E7" s="64">
        <f t="shared" ref="E7:E36" si="1">E6+1</f>
        <v>46024</v>
      </c>
      <c r="F7" s="80">
        <f t="shared" si="0"/>
        <v>6</v>
      </c>
      <c r="G7" s="158"/>
      <c r="H7" s="118">
        <f t="shared" ref="H7:H36" si="2">G7/$C$10</f>
        <v>0</v>
      </c>
      <c r="I7" s="161">
        <f>I6+G7</f>
        <v>1000</v>
      </c>
      <c r="J7" s="159"/>
      <c r="K7" s="2" t="s">
        <v>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" customHeight="1" x14ac:dyDescent="0.25">
      <c r="A8" s="3"/>
      <c r="B8" s="3" t="s">
        <v>39</v>
      </c>
      <c r="C8" s="3"/>
      <c r="D8" s="3"/>
      <c r="E8" s="64">
        <f t="shared" si="1"/>
        <v>46025</v>
      </c>
      <c r="F8" s="80">
        <f t="shared" si="0"/>
        <v>7</v>
      </c>
      <c r="G8" s="158"/>
      <c r="H8" s="118">
        <f t="shared" si="2"/>
        <v>0</v>
      </c>
      <c r="I8" s="161">
        <f t="shared" ref="I8:I31" si="3">I7+G8</f>
        <v>1000</v>
      </c>
      <c r="J8" s="159"/>
      <c r="K8" s="2" t="s">
        <v>2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" customHeight="1" x14ac:dyDescent="0.25">
      <c r="A9" s="3"/>
      <c r="B9" s="6" t="s">
        <v>20</v>
      </c>
      <c r="C9" s="6"/>
      <c r="D9" s="3"/>
      <c r="E9" s="64">
        <f t="shared" si="1"/>
        <v>46026</v>
      </c>
      <c r="F9" s="80">
        <f t="shared" si="0"/>
        <v>1</v>
      </c>
      <c r="G9" s="158"/>
      <c r="H9" s="118">
        <f t="shared" si="2"/>
        <v>0</v>
      </c>
      <c r="I9" s="161">
        <f t="shared" si="3"/>
        <v>1000</v>
      </c>
      <c r="J9" s="159"/>
      <c r="K9" s="2" t="s">
        <v>2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9.5" customHeight="1" x14ac:dyDescent="0.25">
      <c r="A10" s="3"/>
      <c r="B10" s="38" t="s">
        <v>3</v>
      </c>
      <c r="C10" s="28">
        <v>1000</v>
      </c>
      <c r="D10" s="3"/>
      <c r="E10" s="64">
        <f t="shared" si="1"/>
        <v>46027</v>
      </c>
      <c r="F10" s="80">
        <f t="shared" si="0"/>
        <v>2</v>
      </c>
      <c r="G10" s="158"/>
      <c r="H10" s="118">
        <f t="shared" si="2"/>
        <v>0</v>
      </c>
      <c r="I10" s="161">
        <f t="shared" si="3"/>
        <v>1000</v>
      </c>
      <c r="J10" s="159"/>
      <c r="K10" s="2" t="s">
        <v>2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7.25" customHeight="1" x14ac:dyDescent="0.25">
      <c r="A11" s="3"/>
      <c r="B11" s="38" t="s">
        <v>15</v>
      </c>
      <c r="C11" s="29">
        <v>0.25</v>
      </c>
      <c r="D11" s="3"/>
      <c r="E11" s="64">
        <f t="shared" si="1"/>
        <v>46028</v>
      </c>
      <c r="F11" s="80">
        <f t="shared" si="0"/>
        <v>3</v>
      </c>
      <c r="G11" s="158"/>
      <c r="H11" s="118">
        <f t="shared" si="2"/>
        <v>0</v>
      </c>
      <c r="I11" s="161">
        <f t="shared" si="3"/>
        <v>1000</v>
      </c>
      <c r="J11" s="159"/>
      <c r="K11" s="2" t="s">
        <v>2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7.25" customHeight="1" x14ac:dyDescent="0.25">
      <c r="A12" s="3"/>
      <c r="B12" s="43" t="s">
        <v>29</v>
      </c>
      <c r="C12" s="30">
        <f>C11/C6</f>
        <v>1.1363636363636364E-2</v>
      </c>
      <c r="D12" s="3"/>
      <c r="E12" s="64">
        <f t="shared" si="1"/>
        <v>46029</v>
      </c>
      <c r="F12" s="80">
        <f t="shared" si="0"/>
        <v>4</v>
      </c>
      <c r="G12" s="158"/>
      <c r="H12" s="118">
        <f t="shared" si="2"/>
        <v>0</v>
      </c>
      <c r="I12" s="161">
        <f t="shared" si="3"/>
        <v>1000</v>
      </c>
      <c r="J12" s="159"/>
      <c r="K12" s="2" t="s">
        <v>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9.5" customHeight="1" x14ac:dyDescent="0.25">
      <c r="A13" s="3"/>
      <c r="B13" s="43" t="s">
        <v>30</v>
      </c>
      <c r="C13" s="30">
        <f>-C12/2</f>
        <v>-5.681818181818182E-3</v>
      </c>
      <c r="D13" s="3"/>
      <c r="E13" s="64">
        <f t="shared" si="1"/>
        <v>46030</v>
      </c>
      <c r="F13" s="80">
        <f t="shared" si="0"/>
        <v>5</v>
      </c>
      <c r="G13" s="158"/>
      <c r="H13" s="118">
        <f t="shared" si="2"/>
        <v>0</v>
      </c>
      <c r="I13" s="161">
        <f t="shared" si="3"/>
        <v>1000</v>
      </c>
      <c r="J13" s="159"/>
      <c r="K13" s="2" t="s">
        <v>2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7.25" customHeight="1" x14ac:dyDescent="0.25">
      <c r="A14" s="3"/>
      <c r="B14" s="44" t="s">
        <v>17</v>
      </c>
      <c r="C14" s="31">
        <f>C10*C11</f>
        <v>250</v>
      </c>
      <c r="D14" s="3"/>
      <c r="E14" s="64">
        <f t="shared" si="1"/>
        <v>46031</v>
      </c>
      <c r="F14" s="80">
        <f t="shared" si="0"/>
        <v>6</v>
      </c>
      <c r="G14" s="158"/>
      <c r="H14" s="118">
        <f t="shared" si="2"/>
        <v>0</v>
      </c>
      <c r="I14" s="161">
        <f t="shared" si="3"/>
        <v>1000</v>
      </c>
      <c r="J14" s="159"/>
      <c r="K14" s="2" t="s">
        <v>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25">
      <c r="A15" s="3"/>
      <c r="B15" s="43" t="s">
        <v>13</v>
      </c>
      <c r="C15" s="31">
        <f>C14/C6</f>
        <v>11.363636363636363</v>
      </c>
      <c r="D15" s="3"/>
      <c r="E15" s="64">
        <f t="shared" si="1"/>
        <v>46032</v>
      </c>
      <c r="F15" s="80">
        <f t="shared" si="0"/>
        <v>7</v>
      </c>
      <c r="G15" s="158"/>
      <c r="H15" s="118">
        <f t="shared" si="2"/>
        <v>0</v>
      </c>
      <c r="I15" s="161">
        <f t="shared" si="3"/>
        <v>1000</v>
      </c>
      <c r="J15" s="159"/>
      <c r="K15" s="2" t="s">
        <v>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25">
      <c r="A16" s="3"/>
      <c r="B16" s="43" t="s">
        <v>14</v>
      </c>
      <c r="C16" s="31">
        <f>C15/-2</f>
        <v>-5.6818181818181817</v>
      </c>
      <c r="D16" s="3"/>
      <c r="E16" s="64">
        <f t="shared" si="1"/>
        <v>46033</v>
      </c>
      <c r="F16" s="80">
        <f t="shared" si="0"/>
        <v>1</v>
      </c>
      <c r="G16" s="158"/>
      <c r="H16" s="118">
        <f t="shared" si="2"/>
        <v>0</v>
      </c>
      <c r="I16" s="161">
        <f t="shared" si="3"/>
        <v>1000</v>
      </c>
      <c r="J16" s="159"/>
      <c r="K16" s="2" t="s">
        <v>2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" customHeight="1" x14ac:dyDescent="0.25">
      <c r="A17" s="3"/>
      <c r="B17" s="39" t="s">
        <v>36</v>
      </c>
      <c r="C17" s="34" t="str">
        <f>IF(H38&gt;=C11,"Acima","Abaixo")</f>
        <v>Abaixo</v>
      </c>
      <c r="D17" s="3"/>
      <c r="E17" s="64">
        <f t="shared" si="1"/>
        <v>46034</v>
      </c>
      <c r="F17" s="80">
        <f t="shared" si="0"/>
        <v>2</v>
      </c>
      <c r="G17" s="158"/>
      <c r="H17" s="118">
        <f t="shared" si="2"/>
        <v>0</v>
      </c>
      <c r="I17" s="161">
        <f t="shared" si="3"/>
        <v>1000</v>
      </c>
      <c r="J17" s="159"/>
      <c r="K17" s="2" t="s">
        <v>2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25">
      <c r="A18" s="3"/>
      <c r="B18" s="44" t="s">
        <v>33</v>
      </c>
      <c r="C18" s="47">
        <f>COUNTA(G6:G36)</f>
        <v>0</v>
      </c>
      <c r="D18" s="3"/>
      <c r="E18" s="64">
        <f t="shared" si="1"/>
        <v>46035</v>
      </c>
      <c r="F18" s="80">
        <f t="shared" si="0"/>
        <v>3</v>
      </c>
      <c r="G18" s="158"/>
      <c r="H18" s="118">
        <f t="shared" si="2"/>
        <v>0</v>
      </c>
      <c r="I18" s="161">
        <f t="shared" si="3"/>
        <v>1000</v>
      </c>
      <c r="J18" s="159"/>
      <c r="K18" s="2" t="s">
        <v>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25">
      <c r="A19" s="3"/>
      <c r="B19" s="44" t="s">
        <v>34</v>
      </c>
      <c r="C19" s="47">
        <f>COUNTIF(G6:G36,"&gt;0")</f>
        <v>0</v>
      </c>
      <c r="D19" s="3"/>
      <c r="E19" s="64">
        <f t="shared" si="1"/>
        <v>46036</v>
      </c>
      <c r="F19" s="80">
        <f t="shared" si="0"/>
        <v>4</v>
      </c>
      <c r="G19" s="158"/>
      <c r="H19" s="118">
        <f t="shared" si="2"/>
        <v>0</v>
      </c>
      <c r="I19" s="161">
        <f t="shared" si="3"/>
        <v>1000</v>
      </c>
      <c r="J19" s="159"/>
      <c r="K19" s="2" t="s">
        <v>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customHeight="1" x14ac:dyDescent="0.25">
      <c r="A20" s="3"/>
      <c r="B20" s="44" t="s">
        <v>35</v>
      </c>
      <c r="C20" s="47">
        <f>COUNTIF(G6:G36,"&lt;0")</f>
        <v>0</v>
      </c>
      <c r="D20" s="3"/>
      <c r="E20" s="64">
        <f t="shared" si="1"/>
        <v>46037</v>
      </c>
      <c r="F20" s="80">
        <f t="shared" si="0"/>
        <v>5</v>
      </c>
      <c r="G20" s="158"/>
      <c r="H20" s="118">
        <f t="shared" si="2"/>
        <v>0</v>
      </c>
      <c r="I20" s="161">
        <f t="shared" si="3"/>
        <v>1000</v>
      </c>
      <c r="J20" s="159"/>
      <c r="K20" s="2" t="s">
        <v>2</v>
      </c>
      <c r="L20" s="3"/>
      <c r="M20" s="3"/>
      <c r="N20" s="3"/>
      <c r="O20" s="7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7.25" customHeight="1" x14ac:dyDescent="0.25">
      <c r="A21" s="3"/>
      <c r="B21" s="45" t="s">
        <v>57</v>
      </c>
      <c r="C21" s="76" t="e">
        <f>AVERAGE(G6:G36)</f>
        <v>#DIV/0!</v>
      </c>
      <c r="D21" s="3"/>
      <c r="E21" s="64">
        <f t="shared" si="1"/>
        <v>46038</v>
      </c>
      <c r="F21" s="80">
        <f t="shared" si="0"/>
        <v>6</v>
      </c>
      <c r="G21" s="158"/>
      <c r="H21" s="118">
        <f t="shared" si="2"/>
        <v>0</v>
      </c>
      <c r="I21" s="161">
        <f t="shared" si="3"/>
        <v>1000</v>
      </c>
      <c r="J21" s="159"/>
      <c r="K21" s="2" t="s">
        <v>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7.25" customHeight="1" x14ac:dyDescent="0.25">
      <c r="A22" s="3"/>
      <c r="B22" s="46" t="s">
        <v>16</v>
      </c>
      <c r="C22" s="8">
        <v>3</v>
      </c>
      <c r="D22" s="3"/>
      <c r="E22" s="64">
        <f t="shared" si="1"/>
        <v>46039</v>
      </c>
      <c r="F22" s="80">
        <f t="shared" si="0"/>
        <v>7</v>
      </c>
      <c r="G22" s="158"/>
      <c r="H22" s="118">
        <f t="shared" si="2"/>
        <v>0</v>
      </c>
      <c r="I22" s="161">
        <f t="shared" si="3"/>
        <v>1000</v>
      </c>
      <c r="J22" s="159"/>
      <c r="K22" s="2" t="s">
        <v>2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.75" customHeight="1" x14ac:dyDescent="0.25">
      <c r="A23" s="3"/>
      <c r="B23" s="46" t="s">
        <v>18</v>
      </c>
      <c r="C23" s="24">
        <f>C15/C22</f>
        <v>3.7878787878787876</v>
      </c>
      <c r="D23" s="3"/>
      <c r="E23" s="64">
        <f t="shared" si="1"/>
        <v>46040</v>
      </c>
      <c r="F23" s="80">
        <f t="shared" si="0"/>
        <v>1</v>
      </c>
      <c r="G23" s="158"/>
      <c r="H23" s="118">
        <f t="shared" si="2"/>
        <v>0</v>
      </c>
      <c r="I23" s="161">
        <f t="shared" si="3"/>
        <v>1000</v>
      </c>
      <c r="J23" s="159"/>
      <c r="K23" s="2" t="s">
        <v>2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.75" customHeight="1" x14ac:dyDescent="0.25">
      <c r="A24" s="3"/>
      <c r="B24" s="46" t="s">
        <v>19</v>
      </c>
      <c r="C24" s="24">
        <f>-C23/2</f>
        <v>-1.8939393939393938</v>
      </c>
      <c r="D24" s="3"/>
      <c r="E24" s="64">
        <f t="shared" si="1"/>
        <v>46041</v>
      </c>
      <c r="F24" s="80">
        <f t="shared" si="0"/>
        <v>2</v>
      </c>
      <c r="G24" s="158"/>
      <c r="H24" s="118">
        <f t="shared" si="2"/>
        <v>0</v>
      </c>
      <c r="I24" s="161">
        <f t="shared" si="3"/>
        <v>1000</v>
      </c>
      <c r="J24" s="159"/>
      <c r="K24" s="2" t="s">
        <v>2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46" t="s">
        <v>22</v>
      </c>
      <c r="C25" s="24" t="s">
        <v>23</v>
      </c>
      <c r="D25" s="3"/>
      <c r="E25" s="64">
        <f t="shared" si="1"/>
        <v>46042</v>
      </c>
      <c r="F25" s="80">
        <f t="shared" si="0"/>
        <v>3</v>
      </c>
      <c r="G25" s="158"/>
      <c r="H25" s="118">
        <f t="shared" si="2"/>
        <v>0</v>
      </c>
      <c r="I25" s="161">
        <f t="shared" si="3"/>
        <v>1000</v>
      </c>
      <c r="J25" s="159"/>
      <c r="K25" s="2" t="s">
        <v>2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6" t="s">
        <v>68</v>
      </c>
      <c r="C26" s="119">
        <f>C18/C6</f>
        <v>0</v>
      </c>
      <c r="D26" s="3"/>
      <c r="E26" s="64">
        <f t="shared" si="1"/>
        <v>46043</v>
      </c>
      <c r="F26" s="80">
        <f t="shared" si="0"/>
        <v>4</v>
      </c>
      <c r="G26" s="158"/>
      <c r="H26" s="118">
        <f t="shared" si="2"/>
        <v>0</v>
      </c>
      <c r="I26" s="161">
        <f t="shared" si="3"/>
        <v>1000</v>
      </c>
      <c r="J26" s="159"/>
      <c r="K26" s="2" t="s">
        <v>2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25">
      <c r="A27" s="3"/>
      <c r="B27" s="134" t="s">
        <v>24</v>
      </c>
      <c r="C27" s="134"/>
      <c r="D27" s="3"/>
      <c r="E27" s="64">
        <f t="shared" si="1"/>
        <v>46044</v>
      </c>
      <c r="F27" s="80">
        <f t="shared" si="0"/>
        <v>5</v>
      </c>
      <c r="G27" s="158"/>
      <c r="H27" s="118">
        <f t="shared" si="2"/>
        <v>0</v>
      </c>
      <c r="I27" s="161">
        <f t="shared" si="3"/>
        <v>1000</v>
      </c>
      <c r="J27" s="159"/>
      <c r="K27" s="2" t="s">
        <v>2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899999999999999" customHeight="1" x14ac:dyDescent="0.25">
      <c r="A28" s="3"/>
      <c r="B28" s="46" t="s">
        <v>4</v>
      </c>
      <c r="C28" s="25">
        <f t="shared" ref="C28:C30" si="4">IFERROR(COUNTIF($K$6:$K$36,B28)/COUNTA($K$6:$K$36),"---")</f>
        <v>0</v>
      </c>
      <c r="D28" s="3"/>
      <c r="E28" s="64">
        <f t="shared" si="1"/>
        <v>46045</v>
      </c>
      <c r="F28" s="80">
        <f t="shared" si="0"/>
        <v>6</v>
      </c>
      <c r="G28" s="158"/>
      <c r="H28" s="118">
        <f t="shared" si="2"/>
        <v>0</v>
      </c>
      <c r="I28" s="161">
        <f t="shared" si="3"/>
        <v>1000</v>
      </c>
      <c r="J28" s="159"/>
      <c r="K28" s="2" t="s">
        <v>2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25">
      <c r="A29" s="3"/>
      <c r="B29" s="46" t="s">
        <v>2</v>
      </c>
      <c r="C29" s="27">
        <f t="shared" si="4"/>
        <v>1</v>
      </c>
      <c r="D29" s="3"/>
      <c r="E29" s="64">
        <f t="shared" si="1"/>
        <v>46046</v>
      </c>
      <c r="F29" s="80">
        <f t="shared" si="0"/>
        <v>7</v>
      </c>
      <c r="G29" s="158"/>
      <c r="H29" s="118">
        <f t="shared" si="2"/>
        <v>0</v>
      </c>
      <c r="I29" s="161">
        <f t="shared" si="3"/>
        <v>1000</v>
      </c>
      <c r="J29" s="159"/>
      <c r="K29" s="2" t="s">
        <v>2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.75" customHeight="1" x14ac:dyDescent="0.25">
      <c r="A30" s="3"/>
      <c r="B30" s="46" t="s">
        <v>5</v>
      </c>
      <c r="C30" s="26">
        <f t="shared" si="4"/>
        <v>0</v>
      </c>
      <c r="D30" s="3"/>
      <c r="E30" s="64">
        <f t="shared" si="1"/>
        <v>46047</v>
      </c>
      <c r="F30" s="80">
        <f t="shared" si="0"/>
        <v>1</v>
      </c>
      <c r="G30" s="158"/>
      <c r="H30" s="118">
        <f t="shared" si="2"/>
        <v>0</v>
      </c>
      <c r="I30" s="161">
        <f t="shared" si="3"/>
        <v>1000</v>
      </c>
      <c r="J30" s="159"/>
      <c r="K30" s="2" t="s">
        <v>2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.75" customHeight="1" x14ac:dyDescent="0.25">
      <c r="A31" s="3"/>
      <c r="D31" s="3"/>
      <c r="E31" s="64">
        <f t="shared" si="1"/>
        <v>46048</v>
      </c>
      <c r="F31" s="80">
        <f t="shared" si="0"/>
        <v>2</v>
      </c>
      <c r="G31" s="158"/>
      <c r="H31" s="118">
        <f t="shared" si="2"/>
        <v>0</v>
      </c>
      <c r="I31" s="161">
        <f t="shared" si="3"/>
        <v>1000</v>
      </c>
      <c r="J31" s="159"/>
      <c r="K31" s="2" t="s">
        <v>2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25">
      <c r="A32" s="3"/>
      <c r="D32" s="3"/>
      <c r="E32" s="64">
        <f t="shared" si="1"/>
        <v>46049</v>
      </c>
      <c r="F32" s="80">
        <f t="shared" si="0"/>
        <v>3</v>
      </c>
      <c r="G32" s="158"/>
      <c r="H32" s="118">
        <f t="shared" si="2"/>
        <v>0</v>
      </c>
      <c r="I32" s="161">
        <f>SUM(I31+$G$6:G32)</f>
        <v>1000</v>
      </c>
      <c r="J32" s="159"/>
      <c r="K32" s="2" t="s">
        <v>2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7.25" customHeight="1" x14ac:dyDescent="0.25">
      <c r="A33" s="3"/>
      <c r="D33" s="3"/>
      <c r="E33" s="64">
        <f t="shared" si="1"/>
        <v>46050</v>
      </c>
      <c r="F33" s="80">
        <f t="shared" si="0"/>
        <v>4</v>
      </c>
      <c r="G33" s="158"/>
      <c r="H33" s="118">
        <f t="shared" si="2"/>
        <v>0</v>
      </c>
      <c r="I33" s="161">
        <f>SUM(I32+$G$6:G33)</f>
        <v>1000</v>
      </c>
      <c r="J33" s="159"/>
      <c r="K33" s="2" t="s">
        <v>2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25">
      <c r="A34" s="3"/>
      <c r="D34" s="3"/>
      <c r="E34" s="64">
        <f t="shared" si="1"/>
        <v>46051</v>
      </c>
      <c r="F34" s="80">
        <f t="shared" si="0"/>
        <v>5</v>
      </c>
      <c r="G34" s="158"/>
      <c r="H34" s="118">
        <f t="shared" si="2"/>
        <v>0</v>
      </c>
      <c r="I34" s="161">
        <f>SUM(I33+$G$6:G34)</f>
        <v>1000</v>
      </c>
      <c r="J34" s="159"/>
      <c r="K34" s="2" t="s">
        <v>2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25">
      <c r="A35" s="3"/>
      <c r="D35" s="3"/>
      <c r="E35" s="64">
        <f t="shared" si="1"/>
        <v>46052</v>
      </c>
      <c r="F35" s="80">
        <f t="shared" si="0"/>
        <v>6</v>
      </c>
      <c r="G35" s="158"/>
      <c r="H35" s="118">
        <f t="shared" si="2"/>
        <v>0</v>
      </c>
      <c r="I35" s="161">
        <f>SUM(I34+$G$6:G35)</f>
        <v>1000</v>
      </c>
      <c r="J35" s="159"/>
      <c r="K35" s="2" t="s">
        <v>2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.75" customHeight="1" x14ac:dyDescent="0.25">
      <c r="A36" s="3"/>
      <c r="B36" s="10"/>
      <c r="C36" s="10"/>
      <c r="D36" s="3"/>
      <c r="E36" s="64">
        <f t="shared" si="1"/>
        <v>46053</v>
      </c>
      <c r="F36" s="80">
        <f>IF(E36="","",WEEKDAY(E36))</f>
        <v>7</v>
      </c>
      <c r="G36" s="158"/>
      <c r="H36" s="118">
        <f t="shared" si="2"/>
        <v>0</v>
      </c>
      <c r="I36" s="161">
        <f>SUM(I35+$G$6:G36)</f>
        <v>1000</v>
      </c>
      <c r="J36" s="159"/>
      <c r="K36" s="2" t="s">
        <v>2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 thickBot="1" x14ac:dyDescent="0.3">
      <c r="A37" s="3"/>
      <c r="B37" s="10"/>
      <c r="C37" s="10"/>
      <c r="D37" s="3"/>
      <c r="E37" s="3"/>
      <c r="F37" s="3"/>
      <c r="G37" s="7"/>
      <c r="H37" s="11"/>
      <c r="I37" s="11"/>
      <c r="J37" s="3"/>
      <c r="K37" s="3"/>
      <c r="L37" s="1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thickTop="1" thickBot="1" x14ac:dyDescent="0.3">
      <c r="A38" s="3"/>
      <c r="B38" s="10"/>
      <c r="C38" s="10"/>
      <c r="D38" s="3"/>
      <c r="E38" s="148" t="s">
        <v>6</v>
      </c>
      <c r="F38" s="149"/>
      <c r="G38" s="61">
        <f>SUM(G6:G36)</f>
        <v>0</v>
      </c>
      <c r="H38" s="5">
        <f>IF(G38="","",G38/$C$10)</f>
        <v>0</v>
      </c>
      <c r="I38" s="143" t="str">
        <f>IF(H38&gt;C11,"Resultado acima da meta parabéns",IF(H38&gt;0%,"Parabéns resultado positivo",IF(H38&lt;0%,"Resultado negativo siga o gerenciamento de risco","")))</f>
        <v/>
      </c>
      <c r="J38" s="143"/>
      <c r="K38" s="14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thickTop="1" x14ac:dyDescent="0.25">
      <c r="A39" s="3"/>
      <c r="B39" s="10"/>
      <c r="C39" s="10"/>
      <c r="D39" s="3"/>
      <c r="E39" s="3"/>
      <c r="F39" s="3"/>
      <c r="G39" s="3"/>
      <c r="H39" s="3"/>
      <c r="I39" s="3"/>
      <c r="J39" s="12"/>
      <c r="K39" s="12"/>
      <c r="L39" s="9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s="37" customFormat="1" ht="15.75" customHeight="1" x14ac:dyDescent="0.25">
      <c r="A40" s="36"/>
      <c r="D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25">
      <c r="A41" s="3"/>
      <c r="D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D42" s="14"/>
      <c r="L42" s="14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 x14ac:dyDescent="0.25">
      <c r="A43" s="3"/>
      <c r="D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" customHeight="1" x14ac:dyDescent="0.25">
      <c r="A44" s="3"/>
      <c r="D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" customHeight="1" x14ac:dyDescent="0.25">
      <c r="A45" s="3"/>
      <c r="B45" s="15" t="s">
        <v>7</v>
      </c>
      <c r="C45" s="16"/>
      <c r="D45" s="3"/>
      <c r="E45" s="139" t="s">
        <v>8</v>
      </c>
      <c r="F45" s="140"/>
      <c r="G45" s="140"/>
      <c r="H45" s="140"/>
      <c r="I45" s="140"/>
      <c r="J45" s="140"/>
      <c r="K45" s="140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" customHeight="1" x14ac:dyDescent="0.25">
      <c r="A46" s="3"/>
      <c r="B46" s="130" t="s">
        <v>9</v>
      </c>
      <c r="C46" s="141"/>
      <c r="D46" s="3"/>
      <c r="E46" s="130"/>
      <c r="F46" s="131"/>
      <c r="G46" s="131"/>
      <c r="H46" s="131"/>
      <c r="I46" s="131"/>
      <c r="J46" s="131"/>
      <c r="K46" s="131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" customHeight="1" x14ac:dyDescent="0.25">
      <c r="A47" s="3"/>
      <c r="B47" s="130" t="s">
        <v>10</v>
      </c>
      <c r="C47" s="141"/>
      <c r="D47" s="3"/>
      <c r="E47" s="130"/>
      <c r="F47" s="131"/>
      <c r="G47" s="131"/>
      <c r="H47" s="131"/>
      <c r="I47" s="131"/>
      <c r="J47" s="131"/>
      <c r="K47" s="131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" customHeight="1" x14ac:dyDescent="0.25">
      <c r="A48" s="3"/>
      <c r="B48" s="130" t="s">
        <v>28</v>
      </c>
      <c r="C48" s="141"/>
      <c r="D48" s="3"/>
      <c r="E48" s="130"/>
      <c r="F48" s="131"/>
      <c r="G48" s="131"/>
      <c r="H48" s="131"/>
      <c r="I48" s="131"/>
      <c r="J48" s="131"/>
      <c r="K48" s="131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" customHeight="1" x14ac:dyDescent="0.25">
      <c r="A49" s="3"/>
      <c r="B49" s="132" t="s">
        <v>11</v>
      </c>
      <c r="C49" s="142"/>
      <c r="D49" s="3"/>
      <c r="E49" s="132"/>
      <c r="F49" s="133"/>
      <c r="G49" s="133"/>
      <c r="H49" s="133"/>
      <c r="I49" s="133"/>
      <c r="J49" s="133"/>
      <c r="K49" s="13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D55" s="3"/>
      <c r="L55" s="17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D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18"/>
      <c r="C57" s="18"/>
      <c r="D57" s="19"/>
      <c r="E57" s="18"/>
      <c r="F57" s="18"/>
      <c r="G57" s="18"/>
      <c r="H57" s="18"/>
      <c r="I57" s="18"/>
      <c r="J57" s="18"/>
      <c r="K57" s="18"/>
      <c r="L57" s="19"/>
      <c r="M57" s="19"/>
      <c r="N57" s="19"/>
      <c r="O57" s="19"/>
      <c r="P57" s="19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18"/>
      <c r="C58" s="18"/>
      <c r="D58" s="19"/>
      <c r="E58" s="18"/>
      <c r="F58" s="18"/>
      <c r="G58" s="18"/>
      <c r="H58" s="18"/>
      <c r="I58" s="18"/>
      <c r="J58" s="18"/>
      <c r="K58" s="18"/>
      <c r="L58" s="19"/>
      <c r="M58" s="19"/>
      <c r="N58" s="19"/>
      <c r="O58" s="19"/>
      <c r="P58" s="19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18"/>
      <c r="C59" s="18"/>
      <c r="D59" s="19"/>
      <c r="E59" s="18"/>
      <c r="F59" s="18"/>
      <c r="G59" s="18"/>
      <c r="H59" s="18"/>
      <c r="I59" s="18"/>
      <c r="J59" s="18"/>
      <c r="K59" s="18"/>
      <c r="L59" s="19"/>
      <c r="M59" s="19"/>
      <c r="N59" s="19"/>
      <c r="O59" s="19"/>
      <c r="P59" s="19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" customHeight="1" x14ac:dyDescent="0.25">
      <c r="A60" s="3"/>
      <c r="B60" s="135"/>
      <c r="C60" s="136"/>
      <c r="D60" s="136"/>
      <c r="E60" s="136"/>
      <c r="F60" s="136"/>
      <c r="G60" s="136"/>
      <c r="H60" s="136"/>
      <c r="I60" s="33"/>
      <c r="J60" s="137"/>
      <c r="K60" s="138"/>
      <c r="L60" s="20"/>
      <c r="M60" s="19"/>
      <c r="N60" s="19"/>
      <c r="O60" s="19"/>
      <c r="P60" s="19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" customHeight="1" x14ac:dyDescent="0.25">
      <c r="A61" s="3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sheetProtection selectLockedCells="1"/>
  <mergeCells count="35">
    <mergeCell ref="T1:Y2"/>
    <mergeCell ref="B2:C2"/>
    <mergeCell ref="D2:E2"/>
    <mergeCell ref="F2:G2"/>
    <mergeCell ref="B1:C1"/>
    <mergeCell ref="D1:E1"/>
    <mergeCell ref="F1:G1"/>
    <mergeCell ref="H2:I2"/>
    <mergeCell ref="E5:F5"/>
    <mergeCell ref="B6:B7"/>
    <mergeCell ref="C6:C7"/>
    <mergeCell ref="E38:F38"/>
    <mergeCell ref="A5:B5"/>
    <mergeCell ref="C5:D5"/>
    <mergeCell ref="E48:K48"/>
    <mergeCell ref="E49:K49"/>
    <mergeCell ref="B27:C27"/>
    <mergeCell ref="B60:H60"/>
    <mergeCell ref="J60:K60"/>
    <mergeCell ref="E45:K45"/>
    <mergeCell ref="E46:K46"/>
    <mergeCell ref="B46:C46"/>
    <mergeCell ref="B47:C47"/>
    <mergeCell ref="B48:C48"/>
    <mergeCell ref="B49:C49"/>
    <mergeCell ref="E47:K47"/>
    <mergeCell ref="I38:K38"/>
    <mergeCell ref="B3:C3"/>
    <mergeCell ref="D3:E3"/>
    <mergeCell ref="F3:G3"/>
    <mergeCell ref="H3:J3"/>
    <mergeCell ref="B4:C4"/>
    <mergeCell ref="D4:E4"/>
    <mergeCell ref="F4:G4"/>
    <mergeCell ref="H4:J4"/>
  </mergeCells>
  <conditionalFormatting sqref="I6:I36 F6:G36 K6:K36">
    <cfRule type="expression" dxfId="547" priority="228">
      <formula>$F6=7</formula>
    </cfRule>
    <cfRule type="expression" dxfId="546" priority="229">
      <formula>$F6=1</formula>
    </cfRule>
  </conditionalFormatting>
  <conditionalFormatting sqref="G38">
    <cfRule type="expression" dxfId="545" priority="240">
      <formula>$E38=1</formula>
    </cfRule>
    <cfRule type="expression" dxfId="544" priority="241">
      <formula>$E38=7</formula>
    </cfRule>
  </conditionalFormatting>
  <conditionalFormatting sqref="I6:I36 G6:G36">
    <cfRule type="cellIs" dxfId="543" priority="210" operator="lessThan">
      <formula>0</formula>
    </cfRule>
    <cfRule type="cellIs" dxfId="542" priority="211" operator="greaterThan">
      <formula>0</formula>
    </cfRule>
  </conditionalFormatting>
  <conditionalFormatting sqref="G38:H38">
    <cfRule type="cellIs" dxfId="541" priority="220" operator="lessThan">
      <formula>0</formula>
    </cfRule>
    <cfRule type="cellIs" dxfId="540" priority="221" operator="greaterThan">
      <formula>0</formula>
    </cfRule>
  </conditionalFormatting>
  <conditionalFormatting sqref="J39:L39">
    <cfRule type="expression" dxfId="539" priority="238">
      <formula>$E38=1</formula>
    </cfRule>
    <cfRule type="expression" dxfId="538" priority="239">
      <formula>$E38=7</formula>
    </cfRule>
  </conditionalFormatting>
  <conditionalFormatting sqref="K6:K36">
    <cfRule type="containsText" dxfId="537" priority="177" operator="containsText" text="ruim">
      <formula>NOT(ISERROR(SEARCH("ruim",K6)))</formula>
    </cfRule>
    <cfRule type="containsText" dxfId="536" priority="178" operator="containsText" text="neutro">
      <formula>NOT(ISERROR(SEARCH("neutro",K6)))</formula>
    </cfRule>
    <cfRule type="containsText" dxfId="535" priority="179" operator="containsText" text="Bom">
      <formula>NOT(ISERROR(SEARCH("Bom",K6)))</formula>
    </cfRule>
    <cfRule type="cellIs" dxfId="534" priority="244" operator="equal">
      <formula>"Ruim"</formula>
    </cfRule>
    <cfRule type="cellIs" dxfId="533" priority="245" operator="equal">
      <formula>"Neutro"</formula>
    </cfRule>
    <cfRule type="cellIs" dxfId="532" priority="246" operator="equal">
      <formula>"Bom"</formula>
    </cfRule>
  </conditionalFormatting>
  <conditionalFormatting sqref="C17">
    <cfRule type="containsText" dxfId="531" priority="208" operator="containsText" text="Abaixo">
      <formula>NOT(ISERROR(SEARCH("Abaixo",C17)))</formula>
    </cfRule>
    <cfRule type="containsText" dxfId="530" priority="209" operator="containsText" text="Acima">
      <formula>NOT(ISERROR(SEARCH("Acima",C17)))</formula>
    </cfRule>
  </conditionalFormatting>
  <conditionalFormatting sqref="K1">
    <cfRule type="expression" dxfId="529" priority="206">
      <formula>$F1=7</formula>
    </cfRule>
    <cfRule type="expression" dxfId="528" priority="207">
      <formula>$F1=1</formula>
    </cfRule>
  </conditionalFormatting>
  <conditionalFormatting sqref="K1">
    <cfRule type="cellIs" dxfId="527" priority="204" operator="lessThan">
      <formula>0</formula>
    </cfRule>
    <cfRule type="cellIs" dxfId="526" priority="205" operator="greaterThan">
      <formula>0</formula>
    </cfRule>
  </conditionalFormatting>
  <conditionalFormatting sqref="K2">
    <cfRule type="expression" dxfId="525" priority="202">
      <formula>$F2=7</formula>
    </cfRule>
    <cfRule type="expression" dxfId="524" priority="203">
      <formula>$F2=1</formula>
    </cfRule>
  </conditionalFormatting>
  <conditionalFormatting sqref="K2">
    <cfRule type="cellIs" dxfId="523" priority="200" operator="lessThan">
      <formula>0</formula>
    </cfRule>
    <cfRule type="cellIs" dxfId="522" priority="201" operator="greaterThan">
      <formula>0</formula>
    </cfRule>
  </conditionalFormatting>
  <conditionalFormatting sqref="H38">
    <cfRule type="cellIs" dxfId="521" priority="197" operator="between">
      <formula>0</formula>
      <formula>$C$11</formula>
    </cfRule>
    <cfRule type="cellIs" dxfId="520" priority="198" operator="lessThan">
      <formula>0</formula>
    </cfRule>
    <cfRule type="cellIs" dxfId="519" priority="199" operator="greaterThan">
      <formula>$C$11</formula>
    </cfRule>
  </conditionalFormatting>
  <conditionalFormatting sqref="H6:H36">
    <cfRule type="cellIs" dxfId="518" priority="195" operator="lessThan">
      <formula>0</formula>
    </cfRule>
    <cfRule type="cellIs" dxfId="517" priority="196" operator="greaterThan">
      <formula>0</formula>
    </cfRule>
  </conditionalFormatting>
  <conditionalFormatting sqref="H6:H36">
    <cfRule type="cellIs" dxfId="516" priority="192" operator="between">
      <formula>0</formula>
      <formula>$C$11</formula>
    </cfRule>
    <cfRule type="cellIs" dxfId="515" priority="193" operator="lessThan">
      <formula>0</formula>
    </cfRule>
    <cfRule type="cellIs" dxfId="514" priority="194" operator="greaterThan">
      <formula>$C$11</formula>
    </cfRule>
  </conditionalFormatting>
  <conditionalFormatting sqref="G6:G36">
    <cfRule type="cellIs" dxfId="513" priority="190" operator="lessThan">
      <formula>0</formula>
    </cfRule>
    <cfRule type="cellIs" dxfId="512" priority="191" operator="greaterThan">
      <formula>0</formula>
    </cfRule>
  </conditionalFormatting>
  <conditionalFormatting sqref="T1:Y2">
    <cfRule type="containsText" dxfId="511" priority="187" operator="containsText" text="atenção ">
      <formula>NOT(ISERROR(SEARCH("atenção ",T1)))</formula>
    </cfRule>
    <cfRule type="containsText" dxfId="510" priority="188" operator="containsText" text="Média do mercado ">
      <formula>NOT(ISERROR(SEARCH("Média do mercado ",T1)))</formula>
    </cfRule>
    <cfRule type="containsText" dxfId="509" priority="189" operator="containsText" text="acima">
      <formula>NOT(ISERROR(SEARCH("acima",T1)))</formula>
    </cfRule>
  </conditionalFormatting>
  <conditionalFormatting sqref="I38:K38">
    <cfRule type="containsText" dxfId="508" priority="184" operator="containsText" text="atenção ">
      <formula>NOT(ISERROR(SEARCH("atenção ",I38)))</formula>
    </cfRule>
    <cfRule type="containsText" dxfId="507" priority="185" operator="containsText" text="Média do mercado ">
      <formula>NOT(ISERROR(SEARCH("Média do mercado ",I38)))</formula>
    </cfRule>
    <cfRule type="containsText" dxfId="506" priority="186" operator="containsText" text="acima">
      <formula>NOT(ISERROR(SEARCH("acima",I38)))</formula>
    </cfRule>
  </conditionalFormatting>
  <conditionalFormatting sqref="I1">
    <cfRule type="expression" dxfId="505" priority="182">
      <formula>$F1=7</formula>
    </cfRule>
    <cfRule type="expression" dxfId="504" priority="183">
      <formula>$F1=1</formula>
    </cfRule>
  </conditionalFormatting>
  <conditionalFormatting sqref="I1">
    <cfRule type="cellIs" dxfId="503" priority="180" operator="lessThan">
      <formula>0</formula>
    </cfRule>
    <cfRule type="cellIs" dxfId="502" priority="181" operator="greaterThan">
      <formula>0</formula>
    </cfRule>
  </conditionalFormatting>
  <conditionalFormatting sqref="K9">
    <cfRule type="expression" dxfId="477" priority="148">
      <formula>$F9=7</formula>
    </cfRule>
    <cfRule type="expression" dxfId="476" priority="149">
      <formula>$F9=1</formula>
    </cfRule>
  </conditionalFormatting>
  <conditionalFormatting sqref="K9">
    <cfRule type="containsText" dxfId="475" priority="145" operator="containsText" text="ruim">
      <formula>NOT(ISERROR(SEARCH("ruim",K9)))</formula>
    </cfRule>
    <cfRule type="containsText" dxfId="474" priority="146" operator="containsText" text="neutro">
      <formula>NOT(ISERROR(SEARCH("neutro",K9)))</formula>
    </cfRule>
    <cfRule type="containsText" dxfId="473" priority="147" operator="containsText" text="Bom">
      <formula>NOT(ISERROR(SEARCH("Bom",K9)))</formula>
    </cfRule>
    <cfRule type="cellIs" dxfId="472" priority="150" operator="equal">
      <formula>"Ruim"</formula>
    </cfRule>
    <cfRule type="cellIs" dxfId="471" priority="151" operator="equal">
      <formula>"Neutro"</formula>
    </cfRule>
    <cfRule type="cellIs" dxfId="470" priority="152" operator="equal">
      <formula>"Bom"</formula>
    </cfRule>
  </conditionalFormatting>
  <conditionalFormatting sqref="K11">
    <cfRule type="expression" dxfId="469" priority="140">
      <formula>$F11=7</formula>
    </cfRule>
    <cfRule type="expression" dxfId="468" priority="141">
      <formula>$F11=1</formula>
    </cfRule>
  </conditionalFormatting>
  <conditionalFormatting sqref="K11">
    <cfRule type="containsText" dxfId="467" priority="137" operator="containsText" text="ruim">
      <formula>NOT(ISERROR(SEARCH("ruim",K11)))</formula>
    </cfRule>
    <cfRule type="containsText" dxfId="466" priority="138" operator="containsText" text="neutro">
      <formula>NOT(ISERROR(SEARCH("neutro",K11)))</formula>
    </cfRule>
    <cfRule type="containsText" dxfId="465" priority="139" operator="containsText" text="Bom">
      <formula>NOT(ISERROR(SEARCH("Bom",K11)))</formula>
    </cfRule>
    <cfRule type="cellIs" dxfId="464" priority="142" operator="equal">
      <formula>"Ruim"</formula>
    </cfRule>
    <cfRule type="cellIs" dxfId="463" priority="143" operator="equal">
      <formula>"Neutro"</formula>
    </cfRule>
    <cfRule type="cellIs" dxfId="462" priority="144" operator="equal">
      <formula>"Bom"</formula>
    </cfRule>
  </conditionalFormatting>
  <conditionalFormatting sqref="K16">
    <cfRule type="expression" dxfId="461" priority="132">
      <formula>$F16=7</formula>
    </cfRule>
    <cfRule type="expression" dxfId="460" priority="133">
      <formula>$F16=1</formula>
    </cfRule>
  </conditionalFormatting>
  <conditionalFormatting sqref="K16">
    <cfRule type="containsText" dxfId="459" priority="129" operator="containsText" text="ruim">
      <formula>NOT(ISERROR(SEARCH("ruim",K16)))</formula>
    </cfRule>
    <cfRule type="containsText" dxfId="458" priority="130" operator="containsText" text="neutro">
      <formula>NOT(ISERROR(SEARCH("neutro",K16)))</formula>
    </cfRule>
    <cfRule type="containsText" dxfId="457" priority="131" operator="containsText" text="Bom">
      <formula>NOT(ISERROR(SEARCH("Bom",K16)))</formula>
    </cfRule>
    <cfRule type="cellIs" dxfId="456" priority="134" operator="equal">
      <formula>"Ruim"</formula>
    </cfRule>
    <cfRule type="cellIs" dxfId="455" priority="135" operator="equal">
      <formula>"Neutro"</formula>
    </cfRule>
    <cfRule type="cellIs" dxfId="454" priority="136" operator="equal">
      <formula>"Bom"</formula>
    </cfRule>
  </conditionalFormatting>
  <conditionalFormatting sqref="K18">
    <cfRule type="expression" dxfId="347" priority="124">
      <formula>$F18=7</formula>
    </cfRule>
    <cfRule type="expression" dxfId="346" priority="125">
      <formula>$F18=1</formula>
    </cfRule>
  </conditionalFormatting>
  <conditionalFormatting sqref="K18">
    <cfRule type="containsText" dxfId="343" priority="121" operator="containsText" text="ruim">
      <formula>NOT(ISERROR(SEARCH("ruim",K18)))</formula>
    </cfRule>
    <cfRule type="containsText" dxfId="342" priority="122" operator="containsText" text="neutro">
      <formula>NOT(ISERROR(SEARCH("neutro",K18)))</formula>
    </cfRule>
    <cfRule type="containsText" dxfId="341" priority="123" operator="containsText" text="Bom">
      <formula>NOT(ISERROR(SEARCH("Bom",K18)))</formula>
    </cfRule>
    <cfRule type="cellIs" dxfId="340" priority="126" operator="equal">
      <formula>"Ruim"</formula>
    </cfRule>
    <cfRule type="cellIs" dxfId="339" priority="127" operator="equal">
      <formula>"Neutro"</formula>
    </cfRule>
    <cfRule type="cellIs" dxfId="338" priority="128" operator="equal">
      <formula>"Bom"</formula>
    </cfRule>
  </conditionalFormatting>
  <conditionalFormatting sqref="K24:K25">
    <cfRule type="expression" dxfId="323" priority="116">
      <formula>$F24=7</formula>
    </cfRule>
    <cfRule type="expression" dxfId="322" priority="117">
      <formula>$F24=1</formula>
    </cfRule>
  </conditionalFormatting>
  <conditionalFormatting sqref="K24:K25">
    <cfRule type="containsText" dxfId="319" priority="113" operator="containsText" text="ruim">
      <formula>NOT(ISERROR(SEARCH("ruim",K24)))</formula>
    </cfRule>
    <cfRule type="containsText" dxfId="318" priority="114" operator="containsText" text="neutro">
      <formula>NOT(ISERROR(SEARCH("neutro",K24)))</formula>
    </cfRule>
    <cfRule type="containsText" dxfId="317" priority="115" operator="containsText" text="Bom">
      <formula>NOT(ISERROR(SEARCH("Bom",K24)))</formula>
    </cfRule>
    <cfRule type="cellIs" dxfId="316" priority="118" operator="equal">
      <formula>"Ruim"</formula>
    </cfRule>
    <cfRule type="cellIs" dxfId="315" priority="119" operator="equal">
      <formula>"Neutro"</formula>
    </cfRule>
    <cfRule type="cellIs" dxfId="314" priority="120" operator="equal">
      <formula>"Bom"</formula>
    </cfRule>
  </conditionalFormatting>
  <conditionalFormatting sqref="K28">
    <cfRule type="expression" dxfId="307" priority="108">
      <formula>$F28=7</formula>
    </cfRule>
    <cfRule type="expression" dxfId="306" priority="109">
      <formula>$F28=1</formula>
    </cfRule>
  </conditionalFormatting>
  <conditionalFormatting sqref="K28">
    <cfRule type="containsText" dxfId="303" priority="105" operator="containsText" text="ruim">
      <formula>NOT(ISERROR(SEARCH("ruim",K28)))</formula>
    </cfRule>
    <cfRule type="containsText" dxfId="302" priority="106" operator="containsText" text="neutro">
      <formula>NOT(ISERROR(SEARCH("neutro",K28)))</formula>
    </cfRule>
    <cfRule type="containsText" dxfId="301" priority="107" operator="containsText" text="Bom">
      <formula>NOT(ISERROR(SEARCH("Bom",K28)))</formula>
    </cfRule>
    <cfRule type="cellIs" dxfId="300" priority="110" operator="equal">
      <formula>"Ruim"</formula>
    </cfRule>
    <cfRule type="cellIs" dxfId="299" priority="111" operator="equal">
      <formula>"Neutro"</formula>
    </cfRule>
    <cfRule type="cellIs" dxfId="298" priority="112" operator="equal">
      <formula>"Bom"</formula>
    </cfRule>
  </conditionalFormatting>
  <conditionalFormatting sqref="K28">
    <cfRule type="expression" dxfId="291" priority="100">
      <formula>$F28=7</formula>
    </cfRule>
    <cfRule type="expression" dxfId="290" priority="101">
      <formula>$F28=1</formula>
    </cfRule>
  </conditionalFormatting>
  <conditionalFormatting sqref="K28">
    <cfRule type="containsText" dxfId="287" priority="97" operator="containsText" text="ruim">
      <formula>NOT(ISERROR(SEARCH("ruim",K28)))</formula>
    </cfRule>
    <cfRule type="containsText" dxfId="286" priority="98" operator="containsText" text="neutro">
      <formula>NOT(ISERROR(SEARCH("neutro",K28)))</formula>
    </cfRule>
    <cfRule type="containsText" dxfId="285" priority="99" operator="containsText" text="Bom">
      <formula>NOT(ISERROR(SEARCH("Bom",K28)))</formula>
    </cfRule>
    <cfRule type="cellIs" dxfId="284" priority="102" operator="equal">
      <formula>"Ruim"</formula>
    </cfRule>
    <cfRule type="cellIs" dxfId="283" priority="103" operator="equal">
      <formula>"Neutro"</formula>
    </cfRule>
    <cfRule type="cellIs" dxfId="282" priority="104" operator="equal">
      <formula>"Bom"</formula>
    </cfRule>
  </conditionalFormatting>
  <conditionalFormatting sqref="K33">
    <cfRule type="expression" dxfId="275" priority="92">
      <formula>$F33=7</formula>
    </cfRule>
    <cfRule type="expression" dxfId="274" priority="93">
      <formula>$F33=1</formula>
    </cfRule>
  </conditionalFormatting>
  <conditionalFormatting sqref="K33">
    <cfRule type="containsText" dxfId="271" priority="89" operator="containsText" text="ruim">
      <formula>NOT(ISERROR(SEARCH("ruim",K33)))</formula>
    </cfRule>
    <cfRule type="containsText" dxfId="270" priority="90" operator="containsText" text="neutro">
      <formula>NOT(ISERROR(SEARCH("neutro",K33)))</formula>
    </cfRule>
    <cfRule type="containsText" dxfId="269" priority="91" operator="containsText" text="Bom">
      <formula>NOT(ISERROR(SEARCH("Bom",K33)))</formula>
    </cfRule>
    <cfRule type="cellIs" dxfId="268" priority="94" operator="equal">
      <formula>"Ruim"</formula>
    </cfRule>
    <cfRule type="cellIs" dxfId="267" priority="95" operator="equal">
      <formula>"Neutro"</formula>
    </cfRule>
    <cfRule type="cellIs" dxfId="266" priority="96" operator="equal">
      <formula>"Bom"</formula>
    </cfRule>
  </conditionalFormatting>
  <conditionalFormatting sqref="K33">
    <cfRule type="expression" dxfId="259" priority="84">
      <formula>$F33=7</formula>
    </cfRule>
    <cfRule type="expression" dxfId="258" priority="85">
      <formula>$F33=1</formula>
    </cfRule>
  </conditionalFormatting>
  <conditionalFormatting sqref="K33">
    <cfRule type="containsText" dxfId="255" priority="81" operator="containsText" text="ruim">
      <formula>NOT(ISERROR(SEARCH("ruim",K33)))</formula>
    </cfRule>
    <cfRule type="containsText" dxfId="254" priority="82" operator="containsText" text="neutro">
      <formula>NOT(ISERROR(SEARCH("neutro",K33)))</formula>
    </cfRule>
    <cfRule type="containsText" dxfId="253" priority="83" operator="containsText" text="Bom">
      <formula>NOT(ISERROR(SEARCH("Bom",K33)))</formula>
    </cfRule>
    <cfRule type="cellIs" dxfId="252" priority="86" operator="equal">
      <formula>"Ruim"</formula>
    </cfRule>
    <cfRule type="cellIs" dxfId="251" priority="87" operator="equal">
      <formula>"Neutro"</formula>
    </cfRule>
    <cfRule type="cellIs" dxfId="250" priority="88" operator="equal">
      <formula>"Bom"</formula>
    </cfRule>
  </conditionalFormatting>
  <conditionalFormatting sqref="K16">
    <cfRule type="expression" dxfId="235" priority="76">
      <formula>$F16=7</formula>
    </cfRule>
    <cfRule type="expression" dxfId="234" priority="77">
      <formula>$F16=1</formula>
    </cfRule>
  </conditionalFormatting>
  <conditionalFormatting sqref="K16">
    <cfRule type="containsText" dxfId="231" priority="73" operator="containsText" text="ruim">
      <formula>NOT(ISERROR(SEARCH("ruim",K16)))</formula>
    </cfRule>
    <cfRule type="containsText" dxfId="230" priority="74" operator="containsText" text="neutro">
      <formula>NOT(ISERROR(SEARCH("neutro",K16)))</formula>
    </cfRule>
    <cfRule type="containsText" dxfId="229" priority="75" operator="containsText" text="Bom">
      <formula>NOT(ISERROR(SEARCH("Bom",K16)))</formula>
    </cfRule>
    <cfRule type="cellIs" dxfId="228" priority="78" operator="equal">
      <formula>"Ruim"</formula>
    </cfRule>
    <cfRule type="cellIs" dxfId="227" priority="79" operator="equal">
      <formula>"Neutro"</formula>
    </cfRule>
    <cfRule type="cellIs" dxfId="226" priority="80" operator="equal">
      <formula>"Bom"</formula>
    </cfRule>
  </conditionalFormatting>
  <conditionalFormatting sqref="K23">
    <cfRule type="expression" dxfId="211" priority="68">
      <formula>$F23=7</formula>
    </cfRule>
    <cfRule type="expression" dxfId="210" priority="69">
      <formula>$F23=1</formula>
    </cfRule>
  </conditionalFormatting>
  <conditionalFormatting sqref="K23">
    <cfRule type="containsText" dxfId="207" priority="65" operator="containsText" text="ruim">
      <formula>NOT(ISERROR(SEARCH("ruim",K23)))</formula>
    </cfRule>
    <cfRule type="containsText" dxfId="206" priority="66" operator="containsText" text="neutro">
      <formula>NOT(ISERROR(SEARCH("neutro",K23)))</formula>
    </cfRule>
    <cfRule type="containsText" dxfId="205" priority="67" operator="containsText" text="Bom">
      <formula>NOT(ISERROR(SEARCH("Bom",K23)))</formula>
    </cfRule>
    <cfRule type="cellIs" dxfId="204" priority="70" operator="equal">
      <formula>"Ruim"</formula>
    </cfRule>
    <cfRule type="cellIs" dxfId="203" priority="71" operator="equal">
      <formula>"Neutro"</formula>
    </cfRule>
    <cfRule type="cellIs" dxfId="202" priority="72" operator="equal">
      <formula>"Bom"</formula>
    </cfRule>
  </conditionalFormatting>
  <conditionalFormatting sqref="K23">
    <cfRule type="expression" dxfId="195" priority="60">
      <formula>$F23=7</formula>
    </cfRule>
    <cfRule type="expression" dxfId="194" priority="61">
      <formula>$F23=1</formula>
    </cfRule>
  </conditionalFormatting>
  <conditionalFormatting sqref="K23">
    <cfRule type="containsText" dxfId="191" priority="57" operator="containsText" text="ruim">
      <formula>NOT(ISERROR(SEARCH("ruim",K23)))</formula>
    </cfRule>
    <cfRule type="containsText" dxfId="190" priority="58" operator="containsText" text="neutro">
      <formula>NOT(ISERROR(SEARCH("neutro",K23)))</formula>
    </cfRule>
    <cfRule type="containsText" dxfId="189" priority="59" operator="containsText" text="Bom">
      <formula>NOT(ISERROR(SEARCH("Bom",K23)))</formula>
    </cfRule>
    <cfRule type="cellIs" dxfId="188" priority="62" operator="equal">
      <formula>"Ruim"</formula>
    </cfRule>
    <cfRule type="cellIs" dxfId="187" priority="63" operator="equal">
      <formula>"Neutro"</formula>
    </cfRule>
    <cfRule type="cellIs" dxfId="186" priority="64" operator="equal">
      <formula>"Bom"</formula>
    </cfRule>
  </conditionalFormatting>
  <conditionalFormatting sqref="K29:K30">
    <cfRule type="expression" dxfId="179" priority="52">
      <formula>$F29=7</formula>
    </cfRule>
    <cfRule type="expression" dxfId="178" priority="53">
      <formula>$F29=1</formula>
    </cfRule>
  </conditionalFormatting>
  <conditionalFormatting sqref="K29:K30">
    <cfRule type="containsText" dxfId="175" priority="49" operator="containsText" text="ruim">
      <formula>NOT(ISERROR(SEARCH("ruim",K29)))</formula>
    </cfRule>
    <cfRule type="containsText" dxfId="174" priority="50" operator="containsText" text="neutro">
      <formula>NOT(ISERROR(SEARCH("neutro",K29)))</formula>
    </cfRule>
    <cfRule type="containsText" dxfId="173" priority="51" operator="containsText" text="Bom">
      <formula>NOT(ISERROR(SEARCH("Bom",K29)))</formula>
    </cfRule>
    <cfRule type="cellIs" dxfId="172" priority="54" operator="equal">
      <formula>"Ruim"</formula>
    </cfRule>
    <cfRule type="cellIs" dxfId="171" priority="55" operator="equal">
      <formula>"Neutro"</formula>
    </cfRule>
    <cfRule type="cellIs" dxfId="170" priority="56" operator="equal">
      <formula>"Bom"</formula>
    </cfRule>
  </conditionalFormatting>
  <conditionalFormatting sqref="K30">
    <cfRule type="expression" dxfId="163" priority="44">
      <formula>$F30=7</formula>
    </cfRule>
    <cfRule type="expression" dxfId="162" priority="45">
      <formula>$F30=1</formula>
    </cfRule>
  </conditionalFormatting>
  <conditionalFormatting sqref="K30">
    <cfRule type="containsText" dxfId="159" priority="41" operator="containsText" text="ruim">
      <formula>NOT(ISERROR(SEARCH("ruim",K30)))</formula>
    </cfRule>
    <cfRule type="containsText" dxfId="158" priority="42" operator="containsText" text="neutro">
      <formula>NOT(ISERROR(SEARCH("neutro",K30)))</formula>
    </cfRule>
    <cfRule type="containsText" dxfId="157" priority="43" operator="containsText" text="Bom">
      <formula>NOT(ISERROR(SEARCH("Bom",K30)))</formula>
    </cfRule>
    <cfRule type="cellIs" dxfId="156" priority="46" operator="equal">
      <formula>"Ruim"</formula>
    </cfRule>
    <cfRule type="cellIs" dxfId="155" priority="47" operator="equal">
      <formula>"Neutro"</formula>
    </cfRule>
    <cfRule type="cellIs" dxfId="154" priority="48" operator="equal">
      <formula>"Bom"</formula>
    </cfRule>
  </conditionalFormatting>
  <conditionalFormatting sqref="K30">
    <cfRule type="expression" dxfId="147" priority="36">
      <formula>$F30=7</formula>
    </cfRule>
    <cfRule type="expression" dxfId="146" priority="37">
      <formula>$F30=1</formula>
    </cfRule>
  </conditionalFormatting>
  <conditionalFormatting sqref="K30">
    <cfRule type="containsText" dxfId="143" priority="33" operator="containsText" text="ruim">
      <formula>NOT(ISERROR(SEARCH("ruim",K30)))</formula>
    </cfRule>
    <cfRule type="containsText" dxfId="142" priority="34" operator="containsText" text="neutro">
      <formula>NOT(ISERROR(SEARCH("neutro",K30)))</formula>
    </cfRule>
    <cfRule type="containsText" dxfId="141" priority="35" operator="containsText" text="Bom">
      <formula>NOT(ISERROR(SEARCH("Bom",K30)))</formula>
    </cfRule>
    <cfRule type="cellIs" dxfId="140" priority="38" operator="equal">
      <formula>"Ruim"</formula>
    </cfRule>
    <cfRule type="cellIs" dxfId="139" priority="39" operator="equal">
      <formula>"Neutro"</formula>
    </cfRule>
    <cfRule type="cellIs" dxfId="138" priority="40" operator="equal">
      <formula>"Bom"</formula>
    </cfRule>
  </conditionalFormatting>
  <conditionalFormatting sqref="K36">
    <cfRule type="expression" dxfId="107" priority="28">
      <formula>$F36=7</formula>
    </cfRule>
    <cfRule type="expression" dxfId="106" priority="29">
      <formula>$F36=1</formula>
    </cfRule>
  </conditionalFormatting>
  <conditionalFormatting sqref="K36">
    <cfRule type="containsText" dxfId="103" priority="25" operator="containsText" text="ruim">
      <formula>NOT(ISERROR(SEARCH("ruim",K36)))</formula>
    </cfRule>
    <cfRule type="containsText" dxfId="102" priority="26" operator="containsText" text="neutro">
      <formula>NOT(ISERROR(SEARCH("neutro",K36)))</formula>
    </cfRule>
    <cfRule type="containsText" dxfId="101" priority="27" operator="containsText" text="Bom">
      <formula>NOT(ISERROR(SEARCH("Bom",K36)))</formula>
    </cfRule>
    <cfRule type="cellIs" dxfId="100" priority="30" operator="equal">
      <formula>"Ruim"</formula>
    </cfRule>
    <cfRule type="cellIs" dxfId="99" priority="31" operator="equal">
      <formula>"Neutro"</formula>
    </cfRule>
    <cfRule type="cellIs" dxfId="98" priority="32" operator="equal">
      <formula>"Bom"</formula>
    </cfRule>
  </conditionalFormatting>
  <conditionalFormatting sqref="K36">
    <cfRule type="expression" dxfId="91" priority="20">
      <formula>$F36=7</formula>
    </cfRule>
    <cfRule type="expression" dxfId="90" priority="21">
      <formula>$F36=1</formula>
    </cfRule>
  </conditionalFormatting>
  <conditionalFormatting sqref="K36">
    <cfRule type="containsText" dxfId="87" priority="17" operator="containsText" text="ruim">
      <formula>NOT(ISERROR(SEARCH("ruim",K36)))</formula>
    </cfRule>
    <cfRule type="containsText" dxfId="86" priority="18" operator="containsText" text="neutro">
      <formula>NOT(ISERROR(SEARCH("neutro",K36)))</formula>
    </cfRule>
    <cfRule type="containsText" dxfId="85" priority="19" operator="containsText" text="Bom">
      <formula>NOT(ISERROR(SEARCH("Bom",K36)))</formula>
    </cfRule>
    <cfRule type="cellIs" dxfId="84" priority="22" operator="equal">
      <formula>"Ruim"</formula>
    </cfRule>
    <cfRule type="cellIs" dxfId="83" priority="23" operator="equal">
      <formula>"Neutro"</formula>
    </cfRule>
    <cfRule type="cellIs" dxfId="82" priority="24" operator="equal">
      <formula>"Bom"</formula>
    </cfRule>
  </conditionalFormatting>
  <conditionalFormatting sqref="K31:K32">
    <cfRule type="expression" dxfId="43" priority="12">
      <formula>$F31=7</formula>
    </cfRule>
    <cfRule type="expression" dxfId="42" priority="13">
      <formula>$F31=1</formula>
    </cfRule>
  </conditionalFormatting>
  <conditionalFormatting sqref="K31:K32">
    <cfRule type="containsText" dxfId="39" priority="9" operator="containsText" text="ruim">
      <formula>NOT(ISERROR(SEARCH("ruim",K31)))</formula>
    </cfRule>
    <cfRule type="containsText" dxfId="38" priority="10" operator="containsText" text="neutro">
      <formula>NOT(ISERROR(SEARCH("neutro",K31)))</formula>
    </cfRule>
    <cfRule type="containsText" dxfId="37" priority="11" operator="containsText" text="Bom">
      <formula>NOT(ISERROR(SEARCH("Bom",K31)))</formula>
    </cfRule>
    <cfRule type="cellIs" dxfId="36" priority="14" operator="equal">
      <formula>"Ruim"</formula>
    </cfRule>
    <cfRule type="cellIs" dxfId="35" priority="15" operator="equal">
      <formula>"Neutro"</formula>
    </cfRule>
    <cfRule type="cellIs" dxfId="34" priority="16" operator="equal">
      <formula>"Bom"</formula>
    </cfRule>
  </conditionalFormatting>
  <conditionalFormatting sqref="K34:K35">
    <cfRule type="expression" dxfId="27" priority="4">
      <formula>$F34=7</formula>
    </cfRule>
    <cfRule type="expression" dxfId="26" priority="5">
      <formula>$F34=1</formula>
    </cfRule>
  </conditionalFormatting>
  <conditionalFormatting sqref="K34:K35">
    <cfRule type="containsText" dxfId="23" priority="1" operator="containsText" text="ruim">
      <formula>NOT(ISERROR(SEARCH("ruim",K34)))</formula>
    </cfRule>
    <cfRule type="containsText" dxfId="22" priority="2" operator="containsText" text="neutro">
      <formula>NOT(ISERROR(SEARCH("neutro",K34)))</formula>
    </cfRule>
    <cfRule type="containsText" dxfId="21" priority="3" operator="containsText" text="Bom">
      <formula>NOT(ISERROR(SEARCH("Bom",K34)))</formula>
    </cfRule>
    <cfRule type="cellIs" dxfId="20" priority="6" operator="equal">
      <formula>"Ruim"</formula>
    </cfRule>
    <cfRule type="cellIs" dxfId="19" priority="7" operator="equal">
      <formula>"Neutro"</formula>
    </cfRule>
    <cfRule type="cellIs" dxfId="18" priority="8" operator="equal">
      <formula>"Bom"</formula>
    </cfRule>
  </conditionalFormatting>
  <dataValidations count="1">
    <dataValidation type="list" allowBlank="1" showErrorMessage="1" sqref="K6:K36">
      <formula1>"Bom,Neutro,Ruim"</formula1>
    </dataValidation>
  </dataValidations>
  <hyperlinks>
    <hyperlink ref="A5:B5" location="Menu!A1" display="Menu "/>
    <hyperlink ref="C5:D5" location="'Todos resultados'!A1" display="Resultados"/>
    <hyperlink ref="D1:E1" location="Relatório!A1" display="Relatório"/>
    <hyperlink ref="D2:E2" location="'Todos resultados'!A1" display="Relatório geral "/>
  </hyperlinks>
  <printOptions horizontalCentered="1" verticalCentered="1"/>
  <pageMargins left="0.23622047244094491" right="0.23622047244094491" top="0.74803149606299213" bottom="0.74803149606299213" header="0" footer="0"/>
  <pageSetup paperSize="9" scale="53" orientation="landscape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 low="1" negative="1">
          <x14:colorSeries rgb="FF00B0F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CDT!G6:G36</xm:f>
              <xm:sqref>H2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showGridLines="0" zoomScaleNormal="100" workbookViewId="0">
      <pane ySplit="33" topLeftCell="A34" activePane="bottomLeft" state="frozen"/>
      <selection pane="bottomLeft"/>
    </sheetView>
  </sheetViews>
  <sheetFormatPr defaultRowHeight="15" x14ac:dyDescent="0.25"/>
  <cols>
    <col min="1" max="1" width="7.7109375" style="4" customWidth="1"/>
    <col min="2" max="2" width="17" style="66" customWidth="1"/>
    <col min="3" max="3" width="19.5703125" style="66" customWidth="1"/>
    <col min="4" max="4" width="13.5703125" style="67" customWidth="1"/>
    <col min="5" max="5" width="25.85546875" style="4" bestFit="1" customWidth="1"/>
    <col min="6" max="6" width="7.28515625" style="4" customWidth="1"/>
    <col min="7" max="7" width="5.5703125" style="4" customWidth="1"/>
    <col min="8" max="8" width="29" style="4" bestFit="1" customWidth="1"/>
    <col min="9" max="9" width="30.85546875" style="4" bestFit="1" customWidth="1"/>
    <col min="10" max="10" width="9.140625" style="4"/>
    <col min="11" max="12" width="12.140625" style="4" bestFit="1" customWidth="1"/>
    <col min="13" max="16384" width="9.140625" style="4"/>
  </cols>
  <sheetData>
    <row r="1" spans="1:15" x14ac:dyDescent="0.25">
      <c r="A1" s="65" t="s">
        <v>49</v>
      </c>
      <c r="B1" s="4"/>
      <c r="C1" s="4"/>
      <c r="D1" s="4"/>
    </row>
    <row r="2" spans="1:15" s="68" customFormat="1" x14ac:dyDescent="0.25">
      <c r="B2" s="69" t="s">
        <v>48</v>
      </c>
      <c r="C2" s="69" t="s">
        <v>46</v>
      </c>
      <c r="D2" s="69" t="s">
        <v>47</v>
      </c>
      <c r="E2" s="69" t="s">
        <v>56</v>
      </c>
      <c r="H2" s="109" t="s">
        <v>65</v>
      </c>
      <c r="I2" s="109" t="s">
        <v>66</v>
      </c>
      <c r="J2" s="111" t="s">
        <v>67</v>
      </c>
    </row>
    <row r="3" spans="1:15" x14ac:dyDescent="0.25">
      <c r="B3" s="73">
        <f>IFERROR(C3/D3,0)</f>
        <v>0</v>
      </c>
      <c r="C3" s="70" t="e">
        <f>AVERAGEIF(B33:B1048576,"&gt;0")</f>
        <v>#DIV/0!</v>
      </c>
      <c r="D3" s="71">
        <f>IFERROR(AVERAGEIF(B33:B1048576,"&lt;0")*-1,0)</f>
        <v>0</v>
      </c>
      <c r="E3" s="72" t="e">
        <f>AVERAGE(D34:D1048576)</f>
        <v>#DIV/0!</v>
      </c>
      <c r="F3" s="67"/>
      <c r="H3" s="110">
        <f>SUM(B33:B1048576)</f>
        <v>0</v>
      </c>
      <c r="I3" s="110">
        <v>1000</v>
      </c>
      <c r="J3" s="112">
        <f>H3/I3</f>
        <v>0</v>
      </c>
      <c r="K3" s="67"/>
      <c r="L3" s="108"/>
    </row>
    <row r="4" spans="1:15" x14ac:dyDescent="0.25">
      <c r="B4" s="4"/>
      <c r="C4" s="4"/>
      <c r="D4" s="4"/>
    </row>
    <row r="5" spans="1:15" x14ac:dyDescent="0.25">
      <c r="B5" s="4"/>
      <c r="C5" s="4"/>
      <c r="D5" s="4"/>
    </row>
    <row r="6" spans="1:15" x14ac:dyDescent="0.25">
      <c r="B6" s="4"/>
      <c r="C6" s="4"/>
      <c r="D6" s="4"/>
    </row>
    <row r="7" spans="1:15" x14ac:dyDescent="0.25">
      <c r="B7" s="4"/>
      <c r="C7" s="4"/>
      <c r="D7" s="4"/>
    </row>
    <row r="8" spans="1:15" x14ac:dyDescent="0.25">
      <c r="B8" s="4"/>
      <c r="C8" s="4"/>
      <c r="D8" s="4"/>
    </row>
    <row r="9" spans="1:15" x14ac:dyDescent="0.25">
      <c r="B9" s="4"/>
      <c r="C9" s="4"/>
      <c r="D9" s="4"/>
    </row>
    <row r="10" spans="1:15" x14ac:dyDescent="0.25">
      <c r="B10" s="4"/>
      <c r="C10" s="4"/>
      <c r="D10" s="4"/>
    </row>
    <row r="11" spans="1:15" x14ac:dyDescent="0.25">
      <c r="B11" s="4"/>
      <c r="C11" s="4"/>
      <c r="D11" s="4"/>
    </row>
    <row r="12" spans="1:15" x14ac:dyDescent="0.25">
      <c r="B12" s="4"/>
      <c r="C12" s="4"/>
      <c r="D12" s="4"/>
    </row>
    <row r="13" spans="1:15" x14ac:dyDescent="0.25">
      <c r="B13" s="4"/>
      <c r="C13" s="4"/>
      <c r="D13" s="4"/>
    </row>
    <row r="14" spans="1:15" x14ac:dyDescent="0.25">
      <c r="B14" s="4"/>
      <c r="C14" s="4"/>
      <c r="D14" s="4"/>
      <c r="N14" s="4" t="s">
        <v>54</v>
      </c>
      <c r="O14" s="4">
        <f>COUNTA(A34:A1048576)</f>
        <v>0</v>
      </c>
    </row>
    <row r="15" spans="1:15" x14ac:dyDescent="0.25">
      <c r="B15" s="4"/>
      <c r="C15" s="4"/>
      <c r="D15" s="4"/>
    </row>
    <row r="16" spans="1:15" x14ac:dyDescent="0.25">
      <c r="B16" s="4"/>
      <c r="C16" s="4"/>
      <c r="D16" s="4"/>
    </row>
    <row r="17" spans="2:4" x14ac:dyDescent="0.25">
      <c r="B17" s="4"/>
      <c r="C17" s="4"/>
      <c r="D17" s="4"/>
    </row>
    <row r="18" spans="2:4" x14ac:dyDescent="0.25">
      <c r="B18" s="4"/>
      <c r="C18" s="4"/>
      <c r="D18" s="4"/>
    </row>
    <row r="19" spans="2:4" x14ac:dyDescent="0.25">
      <c r="B19" s="4"/>
      <c r="C19" s="4"/>
      <c r="D19" s="4"/>
    </row>
    <row r="20" spans="2:4" x14ac:dyDescent="0.25">
      <c r="B20" s="4"/>
      <c r="C20" s="4"/>
      <c r="D20" s="4"/>
    </row>
    <row r="21" spans="2:4" x14ac:dyDescent="0.25">
      <c r="B21" s="4"/>
      <c r="C21" s="4"/>
      <c r="D21" s="4"/>
    </row>
    <row r="22" spans="2:4" x14ac:dyDescent="0.25">
      <c r="B22" s="4"/>
      <c r="C22" s="4"/>
      <c r="D22" s="4"/>
    </row>
    <row r="23" spans="2:4" x14ac:dyDescent="0.25">
      <c r="B23" s="4"/>
      <c r="C23" s="4"/>
      <c r="D23" s="4"/>
    </row>
    <row r="24" spans="2:4" x14ac:dyDescent="0.25">
      <c r="B24" s="4"/>
      <c r="C24" s="4"/>
      <c r="D24" s="4"/>
    </row>
    <row r="25" spans="2:4" x14ac:dyDescent="0.25">
      <c r="B25" s="4"/>
      <c r="C25" s="4"/>
      <c r="D25" s="4"/>
    </row>
    <row r="26" spans="2:4" x14ac:dyDescent="0.25">
      <c r="B26" s="4"/>
      <c r="C26" s="4"/>
      <c r="D26" s="4"/>
    </row>
    <row r="27" spans="2:4" x14ac:dyDescent="0.25">
      <c r="B27" s="4"/>
      <c r="C27" s="4"/>
      <c r="D27" s="4"/>
    </row>
    <row r="28" spans="2:4" x14ac:dyDescent="0.25">
      <c r="B28" s="4"/>
      <c r="C28" s="4"/>
      <c r="D28" s="4"/>
    </row>
    <row r="29" spans="2:4" x14ac:dyDescent="0.25">
      <c r="B29" s="4"/>
      <c r="C29" s="4"/>
      <c r="D29" s="4"/>
    </row>
    <row r="30" spans="2:4" x14ac:dyDescent="0.25">
      <c r="B30" s="4"/>
      <c r="C30" s="4"/>
      <c r="D30" s="4"/>
    </row>
    <row r="31" spans="2:4" x14ac:dyDescent="0.25">
      <c r="B31" s="4"/>
      <c r="C31" s="4"/>
      <c r="D31" s="4"/>
    </row>
    <row r="32" spans="2:4" x14ac:dyDescent="0.25">
      <c r="B32" s="4"/>
      <c r="C32" s="4"/>
      <c r="D32" s="4"/>
    </row>
    <row r="33" spans="1:4" s="69" customFormat="1" x14ac:dyDescent="0.25">
      <c r="A33" s="4" t="s">
        <v>51</v>
      </c>
      <c r="B33" s="167" t="s">
        <v>52</v>
      </c>
      <c r="C33" s="167" t="s">
        <v>53</v>
      </c>
      <c r="D33" s="166" t="s">
        <v>55</v>
      </c>
    </row>
    <row r="34" spans="1:4" x14ac:dyDescent="0.25">
      <c r="A34"/>
      <c r="B34"/>
      <c r="C34"/>
      <c r="D34"/>
    </row>
    <row r="35" spans="1:4" x14ac:dyDescent="0.25">
      <c r="A35"/>
      <c r="B35"/>
      <c r="C35"/>
      <c r="D35"/>
    </row>
    <row r="36" spans="1:4" x14ac:dyDescent="0.25">
      <c r="A36"/>
      <c r="B36"/>
      <c r="C36"/>
      <c r="D36"/>
    </row>
    <row r="37" spans="1:4" x14ac:dyDescent="0.25">
      <c r="A37"/>
      <c r="B37"/>
      <c r="C37"/>
      <c r="D37"/>
    </row>
    <row r="38" spans="1:4" x14ac:dyDescent="0.25">
      <c r="A38"/>
      <c r="B38"/>
      <c r="C38"/>
      <c r="D38"/>
    </row>
    <row r="39" spans="1:4" x14ac:dyDescent="0.25">
      <c r="A39"/>
      <c r="B39"/>
      <c r="C39"/>
      <c r="D39"/>
    </row>
    <row r="40" spans="1:4" x14ac:dyDescent="0.25">
      <c r="A40"/>
      <c r="B40"/>
      <c r="C40"/>
      <c r="D40"/>
    </row>
    <row r="41" spans="1:4" x14ac:dyDescent="0.25">
      <c r="A41"/>
      <c r="B41"/>
      <c r="C41"/>
      <c r="D41"/>
    </row>
    <row r="42" spans="1:4" x14ac:dyDescent="0.25">
      <c r="A42"/>
      <c r="B42"/>
      <c r="C42"/>
      <c r="D42"/>
    </row>
    <row r="43" spans="1:4" x14ac:dyDescent="0.25">
      <c r="A43"/>
      <c r="B43"/>
      <c r="C43"/>
      <c r="D43"/>
    </row>
    <row r="44" spans="1:4" x14ac:dyDescent="0.25">
      <c r="A44"/>
      <c r="B44"/>
      <c r="C44"/>
      <c r="D44"/>
    </row>
    <row r="45" spans="1:4" x14ac:dyDescent="0.25">
      <c r="A45"/>
      <c r="B45"/>
      <c r="C45"/>
      <c r="D45"/>
    </row>
    <row r="46" spans="1:4" x14ac:dyDescent="0.25">
      <c r="A46"/>
      <c r="B46"/>
      <c r="C46"/>
      <c r="D46"/>
    </row>
    <row r="47" spans="1:4" x14ac:dyDescent="0.25">
      <c r="A47"/>
      <c r="B47"/>
      <c r="C47"/>
      <c r="D47"/>
    </row>
    <row r="48" spans="1:4" x14ac:dyDescent="0.25">
      <c r="A48"/>
      <c r="B48"/>
      <c r="C48"/>
      <c r="D48"/>
    </row>
    <row r="49" spans="1:4" x14ac:dyDescent="0.25">
      <c r="A49"/>
      <c r="B49"/>
      <c r="C49"/>
      <c r="D49"/>
    </row>
    <row r="50" spans="1:4" x14ac:dyDescent="0.25">
      <c r="A50"/>
      <c r="B50"/>
      <c r="C50"/>
      <c r="D50"/>
    </row>
    <row r="51" spans="1:4" x14ac:dyDescent="0.25">
      <c r="A51"/>
      <c r="B51"/>
      <c r="C51"/>
      <c r="D51"/>
    </row>
    <row r="52" spans="1:4" x14ac:dyDescent="0.25">
      <c r="A52"/>
      <c r="B52"/>
      <c r="C52"/>
      <c r="D52"/>
    </row>
    <row r="53" spans="1:4" x14ac:dyDescent="0.25">
      <c r="A53"/>
      <c r="B53"/>
      <c r="C53"/>
      <c r="D53"/>
    </row>
    <row r="54" spans="1:4" x14ac:dyDescent="0.25">
      <c r="A54"/>
      <c r="B54"/>
      <c r="C54"/>
      <c r="D54"/>
    </row>
    <row r="55" spans="1:4" x14ac:dyDescent="0.25">
      <c r="A55"/>
      <c r="B55"/>
      <c r="C55"/>
      <c r="D55"/>
    </row>
    <row r="56" spans="1:4" x14ac:dyDescent="0.25">
      <c r="A56"/>
      <c r="B56"/>
      <c r="C56"/>
      <c r="D56"/>
    </row>
    <row r="57" spans="1:4" x14ac:dyDescent="0.25">
      <c r="A57"/>
      <c r="B57"/>
      <c r="C57"/>
      <c r="D57"/>
    </row>
    <row r="58" spans="1:4" x14ac:dyDescent="0.25">
      <c r="A58"/>
      <c r="B58"/>
      <c r="C58"/>
      <c r="D58"/>
    </row>
    <row r="59" spans="1:4" x14ac:dyDescent="0.25">
      <c r="A59"/>
      <c r="B59"/>
      <c r="C59"/>
      <c r="D59"/>
    </row>
    <row r="60" spans="1:4" x14ac:dyDescent="0.25">
      <c r="A60"/>
      <c r="B60"/>
      <c r="C60"/>
      <c r="D60"/>
    </row>
    <row r="61" spans="1:4" x14ac:dyDescent="0.25">
      <c r="A61"/>
      <c r="B61"/>
      <c r="C61"/>
      <c r="D61"/>
    </row>
    <row r="62" spans="1:4" x14ac:dyDescent="0.25">
      <c r="A62"/>
      <c r="B62"/>
      <c r="C62"/>
      <c r="D62"/>
    </row>
    <row r="63" spans="1:4" x14ac:dyDescent="0.25">
      <c r="A63"/>
      <c r="B63"/>
      <c r="C63"/>
      <c r="D63"/>
    </row>
    <row r="64" spans="1:4" x14ac:dyDescent="0.25">
      <c r="A64"/>
      <c r="B64"/>
      <c r="C64"/>
      <c r="D64"/>
    </row>
    <row r="65" spans="1:4" x14ac:dyDescent="0.25">
      <c r="A65"/>
      <c r="B65"/>
      <c r="C65"/>
      <c r="D65"/>
    </row>
    <row r="66" spans="1:4" x14ac:dyDescent="0.25">
      <c r="A66"/>
      <c r="B66"/>
      <c r="C66"/>
      <c r="D66"/>
    </row>
    <row r="67" spans="1:4" x14ac:dyDescent="0.25">
      <c r="A67"/>
      <c r="B67"/>
      <c r="C67"/>
      <c r="D67"/>
    </row>
    <row r="68" spans="1:4" x14ac:dyDescent="0.25">
      <c r="A68"/>
      <c r="B68"/>
      <c r="C68"/>
      <c r="D68"/>
    </row>
    <row r="69" spans="1:4" x14ac:dyDescent="0.25">
      <c r="A69"/>
      <c r="B69"/>
      <c r="C69"/>
      <c r="D69"/>
    </row>
    <row r="70" spans="1:4" x14ac:dyDescent="0.25">
      <c r="A70"/>
      <c r="B70"/>
      <c r="C70"/>
      <c r="D70"/>
    </row>
    <row r="71" spans="1:4" x14ac:dyDescent="0.25">
      <c r="A71"/>
      <c r="B71"/>
      <c r="C71"/>
      <c r="D71"/>
    </row>
    <row r="72" spans="1:4" x14ac:dyDescent="0.25">
      <c r="A72"/>
      <c r="B72"/>
      <c r="C72"/>
      <c r="D72"/>
    </row>
    <row r="73" spans="1:4" x14ac:dyDescent="0.25">
      <c r="A73"/>
      <c r="B73"/>
      <c r="C73"/>
      <c r="D73"/>
    </row>
    <row r="74" spans="1:4" x14ac:dyDescent="0.25">
      <c r="A74"/>
      <c r="B74"/>
      <c r="C74"/>
      <c r="D74"/>
    </row>
    <row r="75" spans="1:4" x14ac:dyDescent="0.25">
      <c r="A75"/>
      <c r="B75"/>
      <c r="C75"/>
      <c r="D75"/>
    </row>
    <row r="76" spans="1:4" x14ac:dyDescent="0.25">
      <c r="A76"/>
      <c r="B76"/>
      <c r="C76"/>
      <c r="D76"/>
    </row>
    <row r="77" spans="1:4" x14ac:dyDescent="0.25">
      <c r="A77"/>
      <c r="B77"/>
      <c r="C77"/>
      <c r="D77"/>
    </row>
    <row r="78" spans="1:4" x14ac:dyDescent="0.25">
      <c r="A78"/>
      <c r="B78"/>
      <c r="C78"/>
      <c r="D78"/>
    </row>
    <row r="79" spans="1:4" x14ac:dyDescent="0.25">
      <c r="A79"/>
      <c r="B79"/>
      <c r="C79"/>
      <c r="D79"/>
    </row>
    <row r="80" spans="1:4" x14ac:dyDescent="0.25">
      <c r="A80"/>
      <c r="B80"/>
      <c r="C80"/>
      <c r="D80"/>
    </row>
    <row r="81" spans="1:4" x14ac:dyDescent="0.25">
      <c r="A81"/>
      <c r="B81"/>
      <c r="C81"/>
      <c r="D81"/>
    </row>
    <row r="82" spans="1:4" x14ac:dyDescent="0.25">
      <c r="A82"/>
      <c r="B82"/>
      <c r="C82"/>
      <c r="D82"/>
    </row>
    <row r="83" spans="1:4" x14ac:dyDescent="0.25">
      <c r="A83"/>
      <c r="B83"/>
      <c r="C83"/>
      <c r="D83"/>
    </row>
    <row r="84" spans="1:4" x14ac:dyDescent="0.25">
      <c r="A84"/>
      <c r="B84"/>
      <c r="C84"/>
      <c r="D84"/>
    </row>
    <row r="85" spans="1:4" x14ac:dyDescent="0.25">
      <c r="A85"/>
      <c r="B85"/>
      <c r="C85"/>
      <c r="D85"/>
    </row>
    <row r="86" spans="1:4" x14ac:dyDescent="0.25">
      <c r="A86"/>
      <c r="B86"/>
      <c r="C86"/>
      <c r="D86"/>
    </row>
    <row r="87" spans="1:4" x14ac:dyDescent="0.25">
      <c r="A87"/>
      <c r="B87"/>
      <c r="C87"/>
      <c r="D87"/>
    </row>
    <row r="88" spans="1:4" x14ac:dyDescent="0.25">
      <c r="A88"/>
      <c r="B88"/>
      <c r="C88"/>
      <c r="D88"/>
    </row>
    <row r="89" spans="1:4" x14ac:dyDescent="0.25">
      <c r="A89"/>
      <c r="B89"/>
      <c r="C89"/>
      <c r="D89"/>
    </row>
    <row r="90" spans="1:4" x14ac:dyDescent="0.25">
      <c r="A90"/>
      <c r="B90"/>
      <c r="C90"/>
      <c r="D90"/>
    </row>
    <row r="91" spans="1:4" x14ac:dyDescent="0.25">
      <c r="A91"/>
      <c r="B91"/>
      <c r="C91"/>
      <c r="D91"/>
    </row>
    <row r="92" spans="1:4" x14ac:dyDescent="0.25">
      <c r="A92"/>
      <c r="B92"/>
      <c r="C92"/>
      <c r="D92"/>
    </row>
    <row r="93" spans="1:4" x14ac:dyDescent="0.25">
      <c r="A93"/>
      <c r="B93"/>
      <c r="C93"/>
      <c r="D93"/>
    </row>
    <row r="94" spans="1:4" x14ac:dyDescent="0.25">
      <c r="A94"/>
      <c r="B94"/>
      <c r="C94"/>
      <c r="D94"/>
    </row>
    <row r="95" spans="1:4" x14ac:dyDescent="0.25">
      <c r="A95"/>
      <c r="B95"/>
      <c r="C95"/>
      <c r="D95"/>
    </row>
    <row r="96" spans="1:4" x14ac:dyDescent="0.25">
      <c r="A96"/>
      <c r="B96"/>
      <c r="C96"/>
      <c r="D96"/>
    </row>
    <row r="97" spans="1:4" x14ac:dyDescent="0.25">
      <c r="A97"/>
      <c r="B97"/>
      <c r="C97"/>
      <c r="D97"/>
    </row>
    <row r="98" spans="1:4" x14ac:dyDescent="0.25">
      <c r="A98"/>
      <c r="B98"/>
      <c r="C98"/>
      <c r="D98"/>
    </row>
    <row r="99" spans="1:4" x14ac:dyDescent="0.25">
      <c r="A99"/>
      <c r="B99"/>
      <c r="C99"/>
      <c r="D99"/>
    </row>
    <row r="100" spans="1:4" x14ac:dyDescent="0.25">
      <c r="A100"/>
      <c r="B100"/>
      <c r="C100"/>
      <c r="D100"/>
    </row>
    <row r="101" spans="1:4" x14ac:dyDescent="0.25">
      <c r="A101"/>
      <c r="B101"/>
      <c r="C101"/>
      <c r="D101"/>
    </row>
    <row r="102" spans="1:4" x14ac:dyDescent="0.25">
      <c r="A102"/>
      <c r="B102"/>
      <c r="C102"/>
      <c r="D102"/>
    </row>
    <row r="103" spans="1:4" x14ac:dyDescent="0.25">
      <c r="A103"/>
      <c r="B103"/>
      <c r="C103"/>
      <c r="D103"/>
    </row>
    <row r="104" spans="1:4" x14ac:dyDescent="0.25">
      <c r="A104"/>
      <c r="B104"/>
      <c r="C104"/>
      <c r="D104"/>
    </row>
    <row r="105" spans="1:4" x14ac:dyDescent="0.25">
      <c r="A105"/>
      <c r="B105"/>
      <c r="C105"/>
      <c r="D105"/>
    </row>
    <row r="106" spans="1:4" x14ac:dyDescent="0.25">
      <c r="A106"/>
      <c r="B106"/>
      <c r="C106"/>
      <c r="D106"/>
    </row>
    <row r="107" spans="1:4" x14ac:dyDescent="0.25">
      <c r="A107"/>
      <c r="B107"/>
      <c r="C107"/>
      <c r="D107"/>
    </row>
    <row r="108" spans="1:4" x14ac:dyDescent="0.25">
      <c r="A108"/>
      <c r="B108"/>
      <c r="C108"/>
      <c r="D108"/>
    </row>
    <row r="109" spans="1:4" x14ac:dyDescent="0.25">
      <c r="A109"/>
      <c r="B109"/>
      <c r="C109"/>
      <c r="D109"/>
    </row>
    <row r="110" spans="1:4" x14ac:dyDescent="0.25">
      <c r="A110"/>
      <c r="B110"/>
      <c r="C110"/>
      <c r="D110"/>
    </row>
    <row r="111" spans="1:4" x14ac:dyDescent="0.25">
      <c r="A111"/>
      <c r="B111"/>
      <c r="C111"/>
      <c r="D111"/>
    </row>
    <row r="112" spans="1:4" x14ac:dyDescent="0.25">
      <c r="A112"/>
      <c r="B112"/>
      <c r="C112"/>
      <c r="D112"/>
    </row>
    <row r="113" spans="1:4" x14ac:dyDescent="0.25">
      <c r="A113"/>
      <c r="B113"/>
      <c r="C113"/>
      <c r="D113"/>
    </row>
    <row r="114" spans="1:4" x14ac:dyDescent="0.25">
      <c r="A114"/>
      <c r="B114"/>
      <c r="C114"/>
      <c r="D114"/>
    </row>
    <row r="115" spans="1:4" x14ac:dyDescent="0.25">
      <c r="A115"/>
      <c r="B115"/>
      <c r="C115"/>
      <c r="D115"/>
    </row>
    <row r="116" spans="1:4" x14ac:dyDescent="0.25">
      <c r="A116"/>
      <c r="B116"/>
      <c r="C116"/>
      <c r="D116"/>
    </row>
    <row r="117" spans="1:4" x14ac:dyDescent="0.25">
      <c r="A117"/>
      <c r="B117"/>
      <c r="C117"/>
      <c r="D117"/>
    </row>
    <row r="118" spans="1:4" x14ac:dyDescent="0.25">
      <c r="A118"/>
      <c r="B118"/>
      <c r="C118"/>
      <c r="D118"/>
    </row>
    <row r="119" spans="1:4" x14ac:dyDescent="0.25">
      <c r="A119"/>
      <c r="B119"/>
      <c r="C119"/>
      <c r="D119"/>
    </row>
    <row r="120" spans="1:4" x14ac:dyDescent="0.25">
      <c r="A120"/>
      <c r="B120"/>
      <c r="C120"/>
      <c r="D120"/>
    </row>
    <row r="121" spans="1:4" x14ac:dyDescent="0.25">
      <c r="A121"/>
      <c r="B121"/>
      <c r="C121"/>
      <c r="D121"/>
    </row>
    <row r="122" spans="1:4" x14ac:dyDescent="0.25">
      <c r="A122"/>
      <c r="B122"/>
      <c r="C122"/>
      <c r="D122"/>
    </row>
    <row r="123" spans="1:4" x14ac:dyDescent="0.25">
      <c r="A123"/>
      <c r="B123"/>
      <c r="C123"/>
      <c r="D123"/>
    </row>
    <row r="124" spans="1:4" x14ac:dyDescent="0.25">
      <c r="A124"/>
      <c r="B124"/>
      <c r="C124"/>
      <c r="D124"/>
    </row>
    <row r="125" spans="1:4" x14ac:dyDescent="0.25">
      <c r="A125"/>
      <c r="B125"/>
      <c r="C125"/>
      <c r="D125"/>
    </row>
    <row r="126" spans="1:4" x14ac:dyDescent="0.25">
      <c r="A126"/>
      <c r="B126"/>
      <c r="C126"/>
      <c r="D126"/>
    </row>
    <row r="127" spans="1:4" x14ac:dyDescent="0.25">
      <c r="A127"/>
      <c r="B127"/>
      <c r="C127"/>
      <c r="D127"/>
    </row>
    <row r="128" spans="1:4" x14ac:dyDescent="0.25">
      <c r="A128"/>
      <c r="B128"/>
      <c r="C128"/>
      <c r="D128"/>
    </row>
    <row r="129" spans="1:4" x14ac:dyDescent="0.25">
      <c r="A129"/>
      <c r="B129"/>
      <c r="C129"/>
      <c r="D129"/>
    </row>
    <row r="130" spans="1:4" x14ac:dyDescent="0.25">
      <c r="A130"/>
      <c r="B130"/>
      <c r="C130"/>
      <c r="D130"/>
    </row>
    <row r="131" spans="1:4" x14ac:dyDescent="0.25">
      <c r="A131"/>
      <c r="B131"/>
      <c r="C131"/>
      <c r="D131"/>
    </row>
    <row r="132" spans="1:4" x14ac:dyDescent="0.25">
      <c r="A132"/>
      <c r="B132"/>
      <c r="C132"/>
      <c r="D132"/>
    </row>
    <row r="133" spans="1:4" x14ac:dyDescent="0.25">
      <c r="A133"/>
      <c r="B133"/>
      <c r="C133"/>
      <c r="D133"/>
    </row>
    <row r="134" spans="1:4" x14ac:dyDescent="0.25">
      <c r="A134"/>
      <c r="B134"/>
      <c r="C134"/>
      <c r="D134"/>
    </row>
    <row r="135" spans="1:4" x14ac:dyDescent="0.25">
      <c r="A135"/>
      <c r="B135"/>
      <c r="C135"/>
      <c r="D135"/>
    </row>
    <row r="136" spans="1:4" x14ac:dyDescent="0.25">
      <c r="A136"/>
      <c r="B136"/>
      <c r="C136"/>
      <c r="D136"/>
    </row>
    <row r="137" spans="1:4" x14ac:dyDescent="0.25">
      <c r="A137"/>
      <c r="B137"/>
      <c r="C137"/>
      <c r="D137"/>
    </row>
    <row r="138" spans="1:4" x14ac:dyDescent="0.25">
      <c r="A138"/>
      <c r="B138"/>
      <c r="C138"/>
      <c r="D138"/>
    </row>
    <row r="139" spans="1:4" x14ac:dyDescent="0.25">
      <c r="A139"/>
      <c r="B139"/>
      <c r="C139"/>
      <c r="D139"/>
    </row>
    <row r="140" spans="1:4" x14ac:dyDescent="0.25">
      <c r="A140"/>
      <c r="B140"/>
      <c r="C140"/>
      <c r="D140"/>
    </row>
    <row r="141" spans="1:4" x14ac:dyDescent="0.25">
      <c r="A141"/>
      <c r="B141"/>
      <c r="C141"/>
      <c r="D141"/>
    </row>
    <row r="142" spans="1:4" x14ac:dyDescent="0.25">
      <c r="A142"/>
      <c r="B142"/>
      <c r="C142"/>
      <c r="D142"/>
    </row>
    <row r="143" spans="1:4" x14ac:dyDescent="0.25">
      <c r="A143"/>
      <c r="B143"/>
      <c r="C143"/>
      <c r="D143"/>
    </row>
    <row r="144" spans="1:4" x14ac:dyDescent="0.25">
      <c r="A144"/>
      <c r="B144"/>
      <c r="C144"/>
      <c r="D144"/>
    </row>
    <row r="145" spans="1:4" x14ac:dyDescent="0.25">
      <c r="A145"/>
      <c r="B145"/>
      <c r="C145"/>
      <c r="D145"/>
    </row>
    <row r="146" spans="1:4" x14ac:dyDescent="0.25">
      <c r="A146"/>
      <c r="B146"/>
      <c r="C146"/>
      <c r="D146"/>
    </row>
    <row r="147" spans="1:4" x14ac:dyDescent="0.25">
      <c r="A147"/>
      <c r="B147"/>
      <c r="C147"/>
      <c r="D147"/>
    </row>
    <row r="148" spans="1:4" x14ac:dyDescent="0.25">
      <c r="A148"/>
      <c r="B148"/>
      <c r="C148"/>
      <c r="D148"/>
    </row>
    <row r="149" spans="1:4" x14ac:dyDescent="0.25">
      <c r="A149"/>
      <c r="B149"/>
      <c r="C149"/>
      <c r="D149"/>
    </row>
    <row r="150" spans="1:4" x14ac:dyDescent="0.25">
      <c r="A150"/>
      <c r="B150"/>
      <c r="C150"/>
      <c r="D150"/>
    </row>
    <row r="151" spans="1:4" x14ac:dyDescent="0.25">
      <c r="A151"/>
      <c r="B151"/>
      <c r="C151"/>
      <c r="D151"/>
    </row>
    <row r="152" spans="1:4" x14ac:dyDescent="0.25">
      <c r="A152"/>
      <c r="B152"/>
      <c r="C152"/>
      <c r="D152"/>
    </row>
    <row r="153" spans="1:4" x14ac:dyDescent="0.25">
      <c r="A153"/>
      <c r="B153"/>
      <c r="C153"/>
      <c r="D153"/>
    </row>
    <row r="154" spans="1:4" x14ac:dyDescent="0.25">
      <c r="A154"/>
      <c r="B154"/>
      <c r="C154"/>
      <c r="D154"/>
    </row>
    <row r="155" spans="1:4" x14ac:dyDescent="0.25">
      <c r="A155"/>
      <c r="B155"/>
      <c r="C155"/>
      <c r="D155"/>
    </row>
    <row r="156" spans="1:4" x14ac:dyDescent="0.25">
      <c r="A156"/>
      <c r="B156"/>
      <c r="C156"/>
      <c r="D156"/>
    </row>
    <row r="157" spans="1:4" x14ac:dyDescent="0.25">
      <c r="A157"/>
      <c r="B157"/>
      <c r="C157"/>
      <c r="D157"/>
    </row>
    <row r="158" spans="1:4" x14ac:dyDescent="0.25">
      <c r="A158"/>
      <c r="B158"/>
      <c r="C158"/>
      <c r="D158"/>
    </row>
    <row r="159" spans="1:4" x14ac:dyDescent="0.25">
      <c r="A159"/>
      <c r="B159"/>
      <c r="C159"/>
      <c r="D159"/>
    </row>
    <row r="160" spans="1:4" x14ac:dyDescent="0.25">
      <c r="A160"/>
      <c r="B160"/>
      <c r="C160"/>
      <c r="D160"/>
    </row>
    <row r="161" spans="1:4" x14ac:dyDescent="0.25">
      <c r="A161"/>
      <c r="B161"/>
      <c r="C161"/>
      <c r="D161"/>
    </row>
    <row r="162" spans="1:4" x14ac:dyDescent="0.25">
      <c r="A162"/>
      <c r="B162"/>
      <c r="C162"/>
      <c r="D162"/>
    </row>
    <row r="163" spans="1:4" x14ac:dyDescent="0.25">
      <c r="A163"/>
      <c r="B163"/>
      <c r="C163"/>
      <c r="D163"/>
    </row>
    <row r="164" spans="1:4" x14ac:dyDescent="0.25">
      <c r="A164"/>
      <c r="B164"/>
      <c r="C164"/>
      <c r="D164"/>
    </row>
    <row r="165" spans="1:4" x14ac:dyDescent="0.25">
      <c r="A165"/>
      <c r="B165"/>
      <c r="C165"/>
      <c r="D165"/>
    </row>
    <row r="166" spans="1:4" x14ac:dyDescent="0.25">
      <c r="A166"/>
      <c r="B166"/>
      <c r="C166"/>
      <c r="D166"/>
    </row>
    <row r="167" spans="1:4" x14ac:dyDescent="0.25">
      <c r="A167"/>
      <c r="B167"/>
      <c r="C167"/>
      <c r="D167"/>
    </row>
    <row r="168" spans="1:4" x14ac:dyDescent="0.25">
      <c r="A168"/>
      <c r="B168"/>
      <c r="C168"/>
      <c r="D168"/>
    </row>
    <row r="169" spans="1:4" x14ac:dyDescent="0.25">
      <c r="A169"/>
      <c r="B169"/>
      <c r="C169"/>
      <c r="D169"/>
    </row>
    <row r="170" spans="1:4" x14ac:dyDescent="0.25">
      <c r="A170"/>
      <c r="B170"/>
      <c r="C170"/>
      <c r="D170"/>
    </row>
    <row r="171" spans="1:4" x14ac:dyDescent="0.25">
      <c r="A171"/>
      <c r="B171"/>
      <c r="C171"/>
      <c r="D171"/>
    </row>
    <row r="172" spans="1:4" x14ac:dyDescent="0.25">
      <c r="A172"/>
      <c r="B172"/>
      <c r="C172"/>
      <c r="D172"/>
    </row>
    <row r="173" spans="1:4" x14ac:dyDescent="0.25">
      <c r="A173"/>
      <c r="B173"/>
      <c r="C173"/>
      <c r="D173"/>
    </row>
    <row r="174" spans="1:4" x14ac:dyDescent="0.25">
      <c r="A174"/>
      <c r="B174"/>
      <c r="C174"/>
      <c r="D174"/>
    </row>
    <row r="175" spans="1:4" x14ac:dyDescent="0.25">
      <c r="A175"/>
      <c r="B175"/>
      <c r="C175"/>
      <c r="D175"/>
    </row>
    <row r="176" spans="1:4" x14ac:dyDescent="0.25">
      <c r="A176"/>
      <c r="B176"/>
      <c r="C176"/>
      <c r="D176"/>
    </row>
    <row r="177" spans="1:4" x14ac:dyDescent="0.25">
      <c r="A177"/>
      <c r="B177"/>
      <c r="C177"/>
      <c r="D177"/>
    </row>
    <row r="178" spans="1:4" x14ac:dyDescent="0.25">
      <c r="A178"/>
      <c r="B178"/>
      <c r="C178"/>
      <c r="D178"/>
    </row>
    <row r="179" spans="1:4" x14ac:dyDescent="0.25">
      <c r="A179"/>
      <c r="B179"/>
      <c r="C179"/>
      <c r="D179"/>
    </row>
    <row r="180" spans="1:4" x14ac:dyDescent="0.25">
      <c r="A180"/>
      <c r="B180"/>
      <c r="C180"/>
      <c r="D180"/>
    </row>
  </sheetData>
  <conditionalFormatting sqref="B181:C1048576">
    <cfRule type="cellIs" dxfId="453" priority="3" operator="lessThan">
      <formula>0</formula>
    </cfRule>
    <cfRule type="cellIs" dxfId="452" priority="4" operator="greaterThan">
      <formula>0</formula>
    </cfRule>
  </conditionalFormatting>
  <conditionalFormatting sqref="B181:C1048576">
    <cfRule type="cellIs" dxfId="451" priority="1" operator="lessThan">
      <formula>0</formula>
    </cfRule>
    <cfRule type="cellIs" dxfId="450" priority="2" operator="greaterThan">
      <formula>0</formula>
    </cfRule>
  </conditionalFormatting>
  <hyperlinks>
    <hyperlink ref="A1" location="CDT!A1" display="Cdt "/>
  </hyperlinks>
  <pageMargins left="0.511811024" right="0.511811024" top="0.78740157499999996" bottom="0.78740157499999996" header="0.31496062000000002" footer="0.31496062000000002"/>
  <pageSetup paperSize="9" orientation="portrait" r:id="rId2"/>
  <drawing r:id="rId3"/>
  <picture r:id="rId4"/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159"/>
  <sheetViews>
    <sheetView showGridLines="0" workbookViewId="0">
      <pane ySplit="12" topLeftCell="A13" activePane="bottomLeft" state="frozen"/>
      <selection pane="bottomLeft" activeCell="C2" sqref="C2"/>
    </sheetView>
  </sheetViews>
  <sheetFormatPr defaultColWidth="14.42578125" defaultRowHeight="15" customHeight="1" x14ac:dyDescent="0.25"/>
  <cols>
    <col min="1" max="1" width="14.42578125" style="86"/>
    <col min="2" max="2" width="17.7109375" style="81" customWidth="1"/>
    <col min="3" max="3" width="17.5703125" style="85" customWidth="1"/>
    <col min="4" max="4" width="19.42578125" style="81" customWidth="1"/>
    <col min="5" max="5" width="61.5703125" style="84" bestFit="1" customWidth="1"/>
    <col min="6" max="16384" width="14.42578125" style="84"/>
  </cols>
  <sheetData>
    <row r="1" spans="1:11" s="100" customFormat="1" ht="15" customHeight="1" x14ac:dyDescent="0.25">
      <c r="A1" s="97"/>
      <c r="B1" s="98"/>
      <c r="C1" s="99"/>
      <c r="D1" s="98"/>
    </row>
    <row r="2" spans="1:11" ht="15" customHeight="1" x14ac:dyDescent="0.25">
      <c r="A2" s="91" t="s">
        <v>43</v>
      </c>
      <c r="B2" s="96" t="s">
        <v>33</v>
      </c>
      <c r="C2" s="92">
        <f>COUNTA(Tabela2[Resultado Díario])</f>
        <v>22</v>
      </c>
      <c r="D2" s="93" t="s">
        <v>60</v>
      </c>
      <c r="E2" s="92">
        <f>COUNTIF(Tabela2[Resultado Díario],"&gt;0")</f>
        <v>15</v>
      </c>
      <c r="F2" s="95" t="s">
        <v>62</v>
      </c>
      <c r="G2" s="92">
        <f>COUNTIF(Tabela2[[#All],[Emocional]],"Bom")</f>
        <v>15</v>
      </c>
      <c r="H2" s="84" t="s">
        <v>69</v>
      </c>
      <c r="I2" s="82" t="s">
        <v>48</v>
      </c>
      <c r="J2" s="84" t="s">
        <v>41</v>
      </c>
      <c r="K2" s="81">
        <f>AVERAGEIF(Tabela2[[#All],[Resultado Díario]],"&gt;0")</f>
        <v>115.86666666666666</v>
      </c>
    </row>
    <row r="3" spans="1:11" ht="15" customHeight="1" x14ac:dyDescent="0.25">
      <c r="A3" s="127"/>
      <c r="B3" s="81" t="s">
        <v>68</v>
      </c>
      <c r="C3" s="126">
        <f>SUM(E2+E3)</f>
        <v>22</v>
      </c>
      <c r="D3" s="94" t="s">
        <v>61</v>
      </c>
      <c r="E3" s="92">
        <f>COUNTIF(Tabela2[Resultado Díario],"&lt;0")</f>
        <v>7</v>
      </c>
      <c r="F3" s="95" t="s">
        <v>63</v>
      </c>
      <c r="G3" s="92">
        <f>COUNTIF(Tabela2[[#All],[Emocional]],"Ruim")</f>
        <v>8</v>
      </c>
      <c r="H3" s="87"/>
      <c r="I3" s="101">
        <f>K2/K3</f>
        <v>1.7442293906810034</v>
      </c>
      <c r="J3" s="84" t="s">
        <v>64</v>
      </c>
      <c r="K3" s="81">
        <f>AVERAGEIF(Tabela2[[#All],[Resultado Díario]],"&lt;0")*-1</f>
        <v>66.428571428571431</v>
      </c>
    </row>
    <row r="4" spans="1:11" ht="15" customHeight="1" x14ac:dyDescent="0.25">
      <c r="B4" s="84"/>
    </row>
    <row r="5" spans="1:11" ht="15" customHeight="1" x14ac:dyDescent="0.25">
      <c r="B5" s="84"/>
      <c r="C5" s="84"/>
      <c r="D5" s="84"/>
    </row>
    <row r="6" spans="1:11" ht="15" customHeight="1" x14ac:dyDescent="0.25">
      <c r="B6" s="84"/>
      <c r="C6" s="84"/>
      <c r="D6" s="84"/>
    </row>
    <row r="7" spans="1:11" ht="15" customHeight="1" x14ac:dyDescent="0.25">
      <c r="B7" s="84"/>
      <c r="C7" s="84"/>
      <c r="D7" s="84"/>
    </row>
    <row r="8" spans="1:11" ht="15" customHeight="1" x14ac:dyDescent="0.25">
      <c r="B8" s="84"/>
      <c r="C8" s="84"/>
      <c r="D8" s="84"/>
    </row>
    <row r="9" spans="1:11" ht="15" customHeight="1" x14ac:dyDescent="0.25">
      <c r="B9" s="84"/>
      <c r="C9" s="84"/>
      <c r="D9" s="84"/>
    </row>
    <row r="10" spans="1:11" ht="15" customHeight="1" x14ac:dyDescent="0.25">
      <c r="B10" s="84"/>
      <c r="C10" s="84"/>
      <c r="D10" s="84"/>
    </row>
    <row r="11" spans="1:11" ht="234" customHeight="1" x14ac:dyDescent="0.25">
      <c r="B11" s="84"/>
      <c r="C11" s="84"/>
      <c r="D11" s="84"/>
    </row>
    <row r="12" spans="1:11" s="90" customFormat="1" ht="15" customHeight="1" x14ac:dyDescent="0.25">
      <c r="A12" s="88" t="s">
        <v>0</v>
      </c>
      <c r="B12" s="89" t="s">
        <v>27</v>
      </c>
      <c r="C12" s="89" t="s">
        <v>21</v>
      </c>
      <c r="D12" s="89" t="s">
        <v>32</v>
      </c>
      <c r="E12" s="89" t="s">
        <v>26</v>
      </c>
      <c r="F12" s="89" t="s">
        <v>1</v>
      </c>
    </row>
    <row r="13" spans="1:11" ht="15" customHeight="1" x14ac:dyDescent="0.25">
      <c r="A13" s="86">
        <v>46023</v>
      </c>
      <c r="B13" s="83">
        <v>150</v>
      </c>
      <c r="C13" s="87">
        <v>0.15</v>
      </c>
      <c r="D13" s="83">
        <v>1150</v>
      </c>
      <c r="E13" s="82" t="s">
        <v>71</v>
      </c>
      <c r="F13" s="82" t="s">
        <v>4</v>
      </c>
    </row>
    <row r="14" spans="1:11" ht="15" customHeight="1" x14ac:dyDescent="0.25">
      <c r="A14" s="86">
        <v>46024</v>
      </c>
      <c r="B14" s="83">
        <v>-70</v>
      </c>
      <c r="C14" s="87">
        <v>-7.0000000000000007E-2</v>
      </c>
      <c r="D14" s="83">
        <v>1080</v>
      </c>
      <c r="E14" s="82" t="s">
        <v>72</v>
      </c>
      <c r="F14" s="82" t="s">
        <v>5</v>
      </c>
    </row>
    <row r="15" spans="1:11" ht="15" customHeight="1" x14ac:dyDescent="0.25">
      <c r="A15" s="86">
        <v>46025</v>
      </c>
      <c r="B15" s="83"/>
      <c r="C15" s="87">
        <v>0</v>
      </c>
      <c r="D15" s="83">
        <v>1080</v>
      </c>
      <c r="E15" s="82"/>
      <c r="F15" s="82" t="s">
        <v>2</v>
      </c>
    </row>
    <row r="16" spans="1:11" ht="15" customHeight="1" x14ac:dyDescent="0.25">
      <c r="A16" s="86">
        <v>46026</v>
      </c>
      <c r="B16" s="83"/>
      <c r="C16" s="87">
        <v>0</v>
      </c>
      <c r="D16" s="83">
        <v>1080</v>
      </c>
      <c r="E16" s="82"/>
      <c r="F16" s="82" t="s">
        <v>2</v>
      </c>
    </row>
    <row r="17" spans="1:6" ht="15" customHeight="1" x14ac:dyDescent="0.25">
      <c r="A17" s="86">
        <v>46027</v>
      </c>
      <c r="B17" s="83">
        <v>80</v>
      </c>
      <c r="C17" s="87">
        <v>0.08</v>
      </c>
      <c r="D17" s="83">
        <v>1160</v>
      </c>
      <c r="E17" s="82"/>
      <c r="F17" s="82" t="s">
        <v>4</v>
      </c>
    </row>
    <row r="18" spans="1:6" ht="15" customHeight="1" x14ac:dyDescent="0.25">
      <c r="A18" s="86">
        <v>46028</v>
      </c>
      <c r="B18" s="83">
        <v>-30</v>
      </c>
      <c r="C18" s="87">
        <v>-0.03</v>
      </c>
      <c r="D18" s="83">
        <v>1130</v>
      </c>
      <c r="E18" s="82" t="s">
        <v>72</v>
      </c>
      <c r="F18" s="82" t="s">
        <v>5</v>
      </c>
    </row>
    <row r="19" spans="1:6" ht="15" customHeight="1" x14ac:dyDescent="0.25">
      <c r="A19" s="86">
        <v>46029</v>
      </c>
      <c r="B19" s="83">
        <v>15</v>
      </c>
      <c r="C19" s="87">
        <v>1.4999999999999999E-2</v>
      </c>
      <c r="D19" s="83">
        <v>1145</v>
      </c>
      <c r="E19" s="82"/>
      <c r="F19" s="82" t="s">
        <v>4</v>
      </c>
    </row>
    <row r="20" spans="1:6" ht="15" customHeight="1" x14ac:dyDescent="0.25">
      <c r="A20" s="86">
        <v>46030</v>
      </c>
      <c r="B20" s="83">
        <v>25</v>
      </c>
      <c r="C20" s="87">
        <v>2.5000000000000001E-2</v>
      </c>
      <c r="D20" s="83">
        <v>1170</v>
      </c>
      <c r="E20" s="82"/>
      <c r="F20" s="82" t="s">
        <v>4</v>
      </c>
    </row>
    <row r="21" spans="1:6" ht="15" customHeight="1" x14ac:dyDescent="0.25">
      <c r="A21" s="86">
        <v>46031</v>
      </c>
      <c r="B21" s="83">
        <v>150</v>
      </c>
      <c r="C21" s="87">
        <v>0.15</v>
      </c>
      <c r="D21" s="83">
        <v>1320</v>
      </c>
      <c r="E21" s="82"/>
      <c r="F21" s="82" t="s">
        <v>4</v>
      </c>
    </row>
    <row r="22" spans="1:6" ht="15" customHeight="1" x14ac:dyDescent="0.25">
      <c r="A22" s="86">
        <v>46032</v>
      </c>
      <c r="B22" s="83"/>
      <c r="C22" s="87">
        <v>0</v>
      </c>
      <c r="D22" s="83">
        <v>1320</v>
      </c>
      <c r="E22" s="82"/>
      <c r="F22" s="82" t="s">
        <v>2</v>
      </c>
    </row>
    <row r="23" spans="1:6" ht="15" customHeight="1" x14ac:dyDescent="0.25">
      <c r="A23" s="86">
        <v>46033</v>
      </c>
      <c r="B23" s="83"/>
      <c r="C23" s="87">
        <v>0</v>
      </c>
      <c r="D23" s="83">
        <v>1320</v>
      </c>
      <c r="E23" s="82"/>
      <c r="F23" s="82" t="s">
        <v>2</v>
      </c>
    </row>
    <row r="24" spans="1:6" ht="15" customHeight="1" x14ac:dyDescent="0.25">
      <c r="A24" s="86">
        <v>46034</v>
      </c>
      <c r="B24" s="83">
        <v>80</v>
      </c>
      <c r="C24" s="87">
        <v>0.08</v>
      </c>
      <c r="D24" s="83">
        <v>1400</v>
      </c>
      <c r="E24" s="82"/>
      <c r="F24" s="82" t="s">
        <v>4</v>
      </c>
    </row>
    <row r="25" spans="1:6" ht="15" customHeight="1" x14ac:dyDescent="0.25">
      <c r="A25" s="86">
        <v>46035</v>
      </c>
      <c r="B25" s="83">
        <v>-30</v>
      </c>
      <c r="C25" s="87">
        <v>-0.03</v>
      </c>
      <c r="D25" s="83">
        <v>1370</v>
      </c>
      <c r="E25" s="82" t="s">
        <v>72</v>
      </c>
      <c r="F25" s="82" t="s">
        <v>5</v>
      </c>
    </row>
    <row r="26" spans="1:6" ht="15" customHeight="1" x14ac:dyDescent="0.25">
      <c r="A26" s="86">
        <v>46036</v>
      </c>
      <c r="B26" s="83">
        <v>15</v>
      </c>
      <c r="C26" s="87">
        <v>1.4999999999999999E-2</v>
      </c>
      <c r="D26" s="83">
        <v>1385</v>
      </c>
      <c r="E26" s="82"/>
      <c r="F26" s="82" t="s">
        <v>4</v>
      </c>
    </row>
    <row r="27" spans="1:6" ht="15" customHeight="1" x14ac:dyDescent="0.25">
      <c r="A27" s="86">
        <v>46037</v>
      </c>
      <c r="B27" s="83">
        <v>25</v>
      </c>
      <c r="C27" s="87">
        <v>2.5000000000000001E-2</v>
      </c>
      <c r="D27" s="83">
        <v>1410</v>
      </c>
      <c r="E27" s="82"/>
      <c r="F27" s="82" t="s">
        <v>4</v>
      </c>
    </row>
    <row r="28" spans="1:6" ht="15" customHeight="1" x14ac:dyDescent="0.25">
      <c r="A28" s="86">
        <v>46038</v>
      </c>
      <c r="B28" s="83">
        <v>150</v>
      </c>
      <c r="C28" s="87">
        <v>0.15</v>
      </c>
      <c r="D28" s="83">
        <v>1560</v>
      </c>
      <c r="E28" s="82"/>
      <c r="F28" s="82" t="s">
        <v>4</v>
      </c>
    </row>
    <row r="29" spans="1:6" ht="15" customHeight="1" x14ac:dyDescent="0.25">
      <c r="A29" s="86">
        <v>46039</v>
      </c>
      <c r="B29" s="83"/>
      <c r="C29" s="87">
        <v>0</v>
      </c>
      <c r="D29" s="83">
        <v>1560</v>
      </c>
      <c r="E29" s="82"/>
      <c r="F29" s="82" t="s">
        <v>2</v>
      </c>
    </row>
    <row r="30" spans="1:6" ht="15" customHeight="1" x14ac:dyDescent="0.25">
      <c r="A30" s="86">
        <v>46040</v>
      </c>
      <c r="B30" s="83"/>
      <c r="C30" s="87">
        <v>0</v>
      </c>
      <c r="D30" s="83">
        <v>1560</v>
      </c>
      <c r="E30" s="82"/>
      <c r="F30" s="82" t="s">
        <v>2</v>
      </c>
    </row>
    <row r="31" spans="1:6" ht="15" customHeight="1" x14ac:dyDescent="0.25">
      <c r="A31" s="86">
        <v>46041</v>
      </c>
      <c r="B31" s="83">
        <v>-150</v>
      </c>
      <c r="C31" s="87">
        <v>-0.15</v>
      </c>
      <c r="D31" s="83">
        <v>1410</v>
      </c>
      <c r="E31" s="82" t="s">
        <v>72</v>
      </c>
      <c r="F31" s="82" t="s">
        <v>5</v>
      </c>
    </row>
    <row r="32" spans="1:6" ht="15" customHeight="1" x14ac:dyDescent="0.25">
      <c r="A32" s="86">
        <v>46042</v>
      </c>
      <c r="B32" s="83">
        <v>-45</v>
      </c>
      <c r="C32" s="87">
        <v>-4.4999999999999998E-2</v>
      </c>
      <c r="D32" s="83">
        <v>1365</v>
      </c>
      <c r="E32" s="82" t="s">
        <v>72</v>
      </c>
      <c r="F32" s="82" t="s">
        <v>5</v>
      </c>
    </row>
    <row r="33" spans="1:6" ht="15" customHeight="1" x14ac:dyDescent="0.25">
      <c r="A33" s="86">
        <v>46043</v>
      </c>
      <c r="B33" s="83">
        <v>300</v>
      </c>
      <c r="C33" s="87">
        <v>0.3</v>
      </c>
      <c r="D33" s="83">
        <v>1665</v>
      </c>
      <c r="E33" s="82"/>
      <c r="F33" s="82" t="s">
        <v>4</v>
      </c>
    </row>
    <row r="34" spans="1:6" ht="15" customHeight="1" x14ac:dyDescent="0.25">
      <c r="A34" s="86">
        <v>46044</v>
      </c>
      <c r="B34" s="83">
        <v>450</v>
      </c>
      <c r="C34" s="87">
        <v>0.45</v>
      </c>
      <c r="D34" s="83">
        <v>2115</v>
      </c>
      <c r="E34" s="82"/>
      <c r="F34" s="82" t="s">
        <v>4</v>
      </c>
    </row>
    <row r="35" spans="1:6" ht="15" customHeight="1" x14ac:dyDescent="0.25">
      <c r="A35" s="86">
        <v>46045</v>
      </c>
      <c r="B35" s="83">
        <v>-50</v>
      </c>
      <c r="C35" s="87">
        <v>-0.05</v>
      </c>
      <c r="D35" s="83">
        <v>2065</v>
      </c>
      <c r="E35" s="82" t="s">
        <v>72</v>
      </c>
      <c r="F35" s="82" t="s">
        <v>5</v>
      </c>
    </row>
    <row r="36" spans="1:6" ht="15" customHeight="1" x14ac:dyDescent="0.25">
      <c r="A36" s="86">
        <v>46046</v>
      </c>
      <c r="B36" s="83"/>
      <c r="C36" s="87">
        <v>0</v>
      </c>
      <c r="D36" s="83">
        <v>2065</v>
      </c>
      <c r="E36" s="82"/>
      <c r="F36" s="82" t="s">
        <v>2</v>
      </c>
    </row>
    <row r="37" spans="1:6" ht="15" customHeight="1" x14ac:dyDescent="0.25">
      <c r="A37" s="86">
        <v>46047</v>
      </c>
      <c r="B37" s="83"/>
      <c r="C37" s="87">
        <v>0</v>
      </c>
      <c r="D37" s="83">
        <v>2065</v>
      </c>
      <c r="E37" s="82"/>
      <c r="F37" s="82" t="s">
        <v>2</v>
      </c>
    </row>
    <row r="38" spans="1:6" ht="15" customHeight="1" x14ac:dyDescent="0.25">
      <c r="A38" s="86">
        <v>46048</v>
      </c>
      <c r="B38" s="83">
        <v>150</v>
      </c>
      <c r="C38" s="87">
        <v>0.15</v>
      </c>
      <c r="D38" s="83">
        <v>2215</v>
      </c>
      <c r="E38" s="82"/>
      <c r="F38" s="82" t="s">
        <v>4</v>
      </c>
    </row>
    <row r="39" spans="1:6" ht="15" customHeight="1" x14ac:dyDescent="0.25">
      <c r="A39" s="86">
        <v>46049</v>
      </c>
      <c r="B39" s="83">
        <v>45</v>
      </c>
      <c r="C39" s="87">
        <v>4.4999999999999998E-2</v>
      </c>
      <c r="D39" s="83">
        <v>2260</v>
      </c>
      <c r="E39" s="82"/>
      <c r="F39" s="82" t="s">
        <v>4</v>
      </c>
    </row>
    <row r="40" spans="1:6" ht="15" customHeight="1" x14ac:dyDescent="0.25">
      <c r="A40" s="86">
        <v>46050</v>
      </c>
      <c r="B40" s="83">
        <v>-90</v>
      </c>
      <c r="C40" s="87">
        <v>-0.09</v>
      </c>
      <c r="D40" s="83">
        <v>2170</v>
      </c>
      <c r="E40" s="82" t="s">
        <v>72</v>
      </c>
      <c r="F40" s="82" t="s">
        <v>5</v>
      </c>
    </row>
    <row r="41" spans="1:6" ht="15" customHeight="1" x14ac:dyDescent="0.25">
      <c r="A41" s="86">
        <v>46051</v>
      </c>
      <c r="B41" s="83">
        <v>55</v>
      </c>
      <c r="C41" s="87">
        <v>5.5E-2</v>
      </c>
      <c r="D41" s="83">
        <v>2225</v>
      </c>
      <c r="E41" s="82"/>
      <c r="F41" s="82" t="s">
        <v>4</v>
      </c>
    </row>
    <row r="42" spans="1:6" ht="15" customHeight="1" x14ac:dyDescent="0.25">
      <c r="A42" s="86">
        <v>46052</v>
      </c>
      <c r="B42" s="83">
        <v>48</v>
      </c>
      <c r="C42" s="87">
        <v>4.8000000000000001E-2</v>
      </c>
      <c r="D42" s="83">
        <v>2273</v>
      </c>
      <c r="E42" s="82"/>
      <c r="F42" s="82" t="s">
        <v>4</v>
      </c>
    </row>
    <row r="43" spans="1:6" ht="15" customHeight="1" x14ac:dyDescent="0.25">
      <c r="A43" s="86">
        <v>46053</v>
      </c>
      <c r="B43" s="83"/>
      <c r="C43" s="87">
        <v>0</v>
      </c>
      <c r="D43" s="83">
        <v>2273</v>
      </c>
      <c r="E43" s="82"/>
      <c r="F43" s="82" t="s">
        <v>5</v>
      </c>
    </row>
    <row r="44" spans="1:6" ht="15" customHeight="1" x14ac:dyDescent="0.25">
      <c r="B44" s="83"/>
      <c r="C44" s="87"/>
      <c r="D44" s="83"/>
      <c r="E44" s="82"/>
      <c r="F44" s="82"/>
    </row>
    <row r="45" spans="1:6" ht="15" customHeight="1" x14ac:dyDescent="0.25">
      <c r="B45" s="83"/>
      <c r="C45" s="87"/>
      <c r="D45" s="83"/>
      <c r="E45" s="82"/>
      <c r="F45" s="82"/>
    </row>
    <row r="46" spans="1:6" ht="15" customHeight="1" x14ac:dyDescent="0.25">
      <c r="B46" s="83"/>
      <c r="C46" s="87"/>
      <c r="D46" s="83"/>
      <c r="E46" s="82"/>
      <c r="F46" s="82"/>
    </row>
    <row r="47" spans="1:6" ht="15" customHeight="1" x14ac:dyDescent="0.25">
      <c r="B47" s="83"/>
      <c r="C47" s="87"/>
      <c r="D47" s="83"/>
      <c r="E47" s="82"/>
      <c r="F47" s="82"/>
    </row>
    <row r="48" spans="1:6" ht="15" customHeight="1" x14ac:dyDescent="0.25">
      <c r="B48" s="83"/>
      <c r="C48" s="87"/>
      <c r="D48" s="83"/>
      <c r="E48" s="82"/>
      <c r="F48" s="82"/>
    </row>
    <row r="49" spans="2:6" ht="15" customHeight="1" x14ac:dyDescent="0.25">
      <c r="B49" s="83"/>
      <c r="C49" s="87"/>
      <c r="D49" s="83"/>
      <c r="E49" s="82"/>
      <c r="F49" s="82"/>
    </row>
    <row r="50" spans="2:6" ht="15" customHeight="1" x14ac:dyDescent="0.25">
      <c r="B50" s="83"/>
      <c r="C50" s="87"/>
      <c r="D50" s="83"/>
      <c r="E50" s="82"/>
      <c r="F50" s="82"/>
    </row>
    <row r="51" spans="2:6" ht="15" customHeight="1" x14ac:dyDescent="0.25">
      <c r="B51" s="83"/>
      <c r="C51" s="87"/>
      <c r="D51" s="83"/>
      <c r="E51" s="82"/>
      <c r="F51" s="82"/>
    </row>
    <row r="52" spans="2:6" ht="15" customHeight="1" x14ac:dyDescent="0.25">
      <c r="B52" s="83"/>
      <c r="C52" s="87"/>
      <c r="D52" s="83"/>
      <c r="E52" s="82"/>
      <c r="F52" s="82"/>
    </row>
    <row r="53" spans="2:6" ht="15" customHeight="1" x14ac:dyDescent="0.25">
      <c r="B53" s="83"/>
      <c r="C53" s="87"/>
      <c r="D53" s="83"/>
      <c r="E53" s="82"/>
      <c r="F53" s="82"/>
    </row>
    <row r="54" spans="2:6" ht="15" customHeight="1" x14ac:dyDescent="0.25">
      <c r="B54" s="83"/>
      <c r="C54" s="87"/>
      <c r="D54" s="83"/>
      <c r="E54" s="82"/>
      <c r="F54" s="82"/>
    </row>
    <row r="55" spans="2:6" ht="15" customHeight="1" x14ac:dyDescent="0.25">
      <c r="B55" s="83"/>
      <c r="C55" s="87"/>
      <c r="D55" s="83"/>
      <c r="E55" s="82"/>
      <c r="F55" s="82"/>
    </row>
    <row r="56" spans="2:6" ht="15" customHeight="1" x14ac:dyDescent="0.25">
      <c r="B56" s="83"/>
      <c r="C56" s="87"/>
      <c r="D56" s="83"/>
      <c r="E56" s="82"/>
      <c r="F56" s="82"/>
    </row>
    <row r="57" spans="2:6" ht="15" customHeight="1" x14ac:dyDescent="0.25">
      <c r="B57" s="83"/>
      <c r="C57" s="87"/>
      <c r="D57" s="83"/>
      <c r="E57" s="82"/>
      <c r="F57" s="82"/>
    </row>
    <row r="58" spans="2:6" ht="15" customHeight="1" x14ac:dyDescent="0.25">
      <c r="B58" s="83"/>
      <c r="C58" s="87"/>
      <c r="D58" s="83"/>
      <c r="E58" s="82"/>
      <c r="F58" s="82"/>
    </row>
    <row r="59" spans="2:6" ht="15" customHeight="1" x14ac:dyDescent="0.25">
      <c r="B59" s="83"/>
      <c r="C59" s="87"/>
      <c r="D59" s="83"/>
      <c r="E59" s="82"/>
      <c r="F59" s="82"/>
    </row>
    <row r="60" spans="2:6" ht="15" customHeight="1" x14ac:dyDescent="0.25">
      <c r="B60" s="83"/>
      <c r="C60" s="87"/>
      <c r="D60" s="83"/>
      <c r="E60" s="82"/>
      <c r="F60" s="82"/>
    </row>
    <row r="61" spans="2:6" ht="15" customHeight="1" x14ac:dyDescent="0.25">
      <c r="B61" s="83"/>
      <c r="C61" s="87"/>
      <c r="D61" s="83"/>
      <c r="E61" s="82"/>
      <c r="F61" s="82"/>
    </row>
    <row r="62" spans="2:6" ht="15" customHeight="1" x14ac:dyDescent="0.25">
      <c r="B62" s="83"/>
      <c r="C62" s="87"/>
      <c r="D62" s="83"/>
      <c r="E62" s="82"/>
      <c r="F62" s="82"/>
    </row>
    <row r="63" spans="2:6" ht="15" customHeight="1" x14ac:dyDescent="0.25">
      <c r="B63" s="83"/>
      <c r="C63" s="87"/>
      <c r="D63" s="83"/>
      <c r="E63" s="82"/>
      <c r="F63" s="82"/>
    </row>
    <row r="64" spans="2:6" ht="15" customHeight="1" x14ac:dyDescent="0.25">
      <c r="B64" s="83"/>
      <c r="C64" s="87"/>
      <c r="D64" s="83"/>
      <c r="E64" s="82"/>
      <c r="F64" s="82"/>
    </row>
    <row r="65" spans="1:6" ht="15" customHeight="1" x14ac:dyDescent="0.25">
      <c r="B65" s="83"/>
      <c r="C65" s="87"/>
      <c r="D65" s="83"/>
      <c r="E65" s="82"/>
      <c r="F65" s="82"/>
    </row>
    <row r="66" spans="1:6" ht="15" customHeight="1" x14ac:dyDescent="0.25">
      <c r="B66" s="83"/>
      <c r="C66" s="87"/>
      <c r="D66" s="83"/>
      <c r="E66" s="82"/>
      <c r="F66" s="82"/>
    </row>
    <row r="67" spans="1:6" ht="15" customHeight="1" x14ac:dyDescent="0.25">
      <c r="B67" s="83"/>
      <c r="C67" s="87"/>
      <c r="D67" s="83"/>
      <c r="E67" s="82"/>
      <c r="F67" s="82"/>
    </row>
    <row r="68" spans="1:6" ht="15" customHeight="1" x14ac:dyDescent="0.25">
      <c r="B68" s="83"/>
      <c r="C68" s="87"/>
      <c r="D68" s="83"/>
      <c r="E68" s="82"/>
      <c r="F68" s="82"/>
    </row>
    <row r="69" spans="1:6" ht="15" customHeight="1" x14ac:dyDescent="0.25">
      <c r="B69" s="83"/>
      <c r="C69" s="87"/>
      <c r="D69" s="83"/>
      <c r="E69" s="82"/>
      <c r="F69" s="82"/>
    </row>
    <row r="70" spans="1:6" ht="15" customHeight="1" x14ac:dyDescent="0.25">
      <c r="B70" s="83"/>
      <c r="C70" s="87"/>
      <c r="D70" s="83"/>
      <c r="E70" s="82"/>
      <c r="F70" s="82"/>
    </row>
    <row r="71" spans="1:6" ht="15" customHeight="1" x14ac:dyDescent="0.25">
      <c r="B71" s="83"/>
      <c r="C71" s="87"/>
      <c r="D71" s="83"/>
      <c r="E71" s="82"/>
      <c r="F71" s="82"/>
    </row>
    <row r="72" spans="1:6" ht="15" customHeight="1" x14ac:dyDescent="0.25">
      <c r="A72" s="102"/>
      <c r="B72" s="105"/>
      <c r="C72" s="106"/>
      <c r="D72" s="105"/>
      <c r="E72" s="107"/>
      <c r="F72" s="107"/>
    </row>
    <row r="73" spans="1:6" ht="15" customHeight="1" x14ac:dyDescent="0.25">
      <c r="A73" s="103"/>
      <c r="B73" s="105"/>
      <c r="C73" s="106"/>
      <c r="D73" s="105"/>
      <c r="E73" s="107"/>
      <c r="F73" s="107"/>
    </row>
    <row r="74" spans="1:6" ht="15" customHeight="1" x14ac:dyDescent="0.25">
      <c r="A74" s="103"/>
      <c r="B74" s="105"/>
      <c r="C74" s="106"/>
      <c r="D74" s="105"/>
      <c r="E74" s="107"/>
      <c r="F74" s="107"/>
    </row>
    <row r="75" spans="1:6" ht="15" customHeight="1" x14ac:dyDescent="0.25">
      <c r="A75" s="103"/>
      <c r="B75" s="105"/>
      <c r="C75" s="106"/>
      <c r="D75" s="105"/>
      <c r="E75" s="107"/>
      <c r="F75" s="107"/>
    </row>
    <row r="76" spans="1:6" ht="15" customHeight="1" x14ac:dyDescent="0.25">
      <c r="A76" s="103"/>
      <c r="B76" s="105"/>
      <c r="C76" s="106"/>
      <c r="D76" s="105"/>
      <c r="E76" s="107"/>
      <c r="F76" s="107"/>
    </row>
    <row r="77" spans="1:6" ht="15" customHeight="1" x14ac:dyDescent="0.25">
      <c r="A77" s="103"/>
      <c r="B77" s="105"/>
      <c r="C77" s="106"/>
      <c r="D77" s="105"/>
      <c r="E77" s="107"/>
      <c r="F77" s="107"/>
    </row>
    <row r="78" spans="1:6" ht="15" customHeight="1" x14ac:dyDescent="0.25">
      <c r="A78" s="103"/>
      <c r="B78" s="105"/>
      <c r="C78" s="106"/>
      <c r="D78" s="105"/>
      <c r="E78" s="107"/>
      <c r="F78" s="107"/>
    </row>
    <row r="79" spans="1:6" ht="15" customHeight="1" x14ac:dyDescent="0.25">
      <c r="A79" s="103"/>
      <c r="B79" s="105"/>
      <c r="C79" s="106"/>
      <c r="D79" s="105"/>
      <c r="E79" s="107"/>
      <c r="F79" s="107"/>
    </row>
    <row r="80" spans="1:6" ht="15" customHeight="1" x14ac:dyDescent="0.25">
      <c r="A80" s="103"/>
      <c r="B80" s="105"/>
      <c r="C80" s="106"/>
      <c r="D80" s="105"/>
      <c r="E80" s="107"/>
      <c r="F80" s="107"/>
    </row>
    <row r="81" spans="1:6" ht="15" customHeight="1" x14ac:dyDescent="0.25">
      <c r="A81" s="103"/>
      <c r="B81" s="105"/>
      <c r="C81" s="106"/>
      <c r="D81" s="105"/>
      <c r="E81" s="107"/>
      <c r="F81" s="107"/>
    </row>
    <row r="82" spans="1:6" ht="15" customHeight="1" x14ac:dyDescent="0.25">
      <c r="A82" s="103"/>
      <c r="B82" s="105"/>
      <c r="C82" s="106"/>
      <c r="D82" s="105"/>
      <c r="E82" s="107"/>
      <c r="F82" s="107"/>
    </row>
    <row r="83" spans="1:6" ht="15" customHeight="1" x14ac:dyDescent="0.25">
      <c r="A83" s="103"/>
      <c r="B83" s="105"/>
      <c r="C83" s="106"/>
      <c r="D83" s="105"/>
      <c r="E83" s="107"/>
      <c r="F83" s="107"/>
    </row>
    <row r="84" spans="1:6" ht="15" customHeight="1" x14ac:dyDescent="0.25">
      <c r="A84" s="103"/>
      <c r="B84" s="105"/>
      <c r="C84" s="106"/>
      <c r="D84" s="105"/>
      <c r="E84" s="107"/>
      <c r="F84" s="107"/>
    </row>
    <row r="85" spans="1:6" ht="15" customHeight="1" x14ac:dyDescent="0.25">
      <c r="A85" s="103"/>
      <c r="B85" s="105"/>
      <c r="C85" s="106"/>
      <c r="D85" s="105"/>
      <c r="E85" s="107"/>
      <c r="F85" s="107"/>
    </row>
    <row r="86" spans="1:6" ht="15" customHeight="1" x14ac:dyDescent="0.25">
      <c r="A86" s="103"/>
      <c r="B86" s="105"/>
      <c r="C86" s="106"/>
      <c r="D86" s="105"/>
      <c r="E86" s="107"/>
      <c r="F86" s="107"/>
    </row>
    <row r="87" spans="1:6" ht="15" customHeight="1" x14ac:dyDescent="0.25">
      <c r="A87" s="103"/>
      <c r="B87" s="105"/>
      <c r="C87" s="106"/>
      <c r="D87" s="105"/>
      <c r="E87" s="107"/>
      <c r="F87" s="107"/>
    </row>
    <row r="88" spans="1:6" ht="15" customHeight="1" x14ac:dyDescent="0.25">
      <c r="A88" s="103"/>
      <c r="B88" s="105"/>
      <c r="C88" s="106"/>
      <c r="D88" s="105"/>
      <c r="E88" s="107"/>
      <c r="F88" s="107"/>
    </row>
    <row r="89" spans="1:6" ht="15" customHeight="1" x14ac:dyDescent="0.25">
      <c r="A89" s="103"/>
      <c r="B89" s="105"/>
      <c r="C89" s="106"/>
      <c r="D89" s="105"/>
      <c r="E89" s="107"/>
      <c r="F89" s="107"/>
    </row>
    <row r="90" spans="1:6" ht="15" customHeight="1" x14ac:dyDescent="0.25">
      <c r="A90" s="103"/>
      <c r="B90" s="105"/>
      <c r="C90" s="106"/>
      <c r="D90" s="105"/>
      <c r="E90" s="107"/>
      <c r="F90" s="107"/>
    </row>
    <row r="91" spans="1:6" ht="15" customHeight="1" x14ac:dyDescent="0.25">
      <c r="A91" s="103"/>
      <c r="B91" s="105"/>
      <c r="C91" s="106"/>
      <c r="D91" s="105"/>
      <c r="E91" s="107"/>
      <c r="F91" s="107"/>
    </row>
    <row r="92" spans="1:6" ht="15" customHeight="1" x14ac:dyDescent="0.25">
      <c r="A92" s="103"/>
      <c r="B92" s="105"/>
      <c r="C92" s="106"/>
      <c r="D92" s="105"/>
      <c r="E92" s="107"/>
      <c r="F92" s="107"/>
    </row>
    <row r="93" spans="1:6" ht="15" customHeight="1" x14ac:dyDescent="0.25">
      <c r="A93" s="103"/>
      <c r="B93" s="105"/>
      <c r="C93" s="106"/>
      <c r="D93" s="105"/>
      <c r="E93" s="107"/>
      <c r="F93" s="107"/>
    </row>
    <row r="94" spans="1:6" ht="15" customHeight="1" x14ac:dyDescent="0.25">
      <c r="A94" s="103"/>
      <c r="B94" s="105"/>
      <c r="C94" s="106"/>
      <c r="D94" s="105"/>
      <c r="E94" s="107"/>
      <c r="F94" s="107"/>
    </row>
    <row r="95" spans="1:6" ht="15" customHeight="1" x14ac:dyDescent="0.25">
      <c r="A95" s="103"/>
      <c r="B95" s="105"/>
      <c r="C95" s="106"/>
      <c r="D95" s="105"/>
      <c r="E95" s="107"/>
      <c r="F95" s="107"/>
    </row>
    <row r="96" spans="1:6" ht="15" customHeight="1" x14ac:dyDescent="0.25">
      <c r="A96" s="103"/>
      <c r="B96" s="105"/>
      <c r="C96" s="106"/>
      <c r="D96" s="105"/>
      <c r="E96" s="107"/>
      <c r="F96" s="107"/>
    </row>
    <row r="97" spans="1:6" ht="15" customHeight="1" x14ac:dyDescent="0.25">
      <c r="A97" s="103"/>
      <c r="B97" s="105"/>
      <c r="C97" s="106"/>
      <c r="D97" s="105"/>
      <c r="E97" s="107"/>
      <c r="F97" s="107"/>
    </row>
    <row r="98" spans="1:6" ht="15" customHeight="1" x14ac:dyDescent="0.25">
      <c r="A98" s="103"/>
      <c r="B98" s="105"/>
      <c r="C98" s="106"/>
      <c r="D98" s="105"/>
      <c r="E98" s="107"/>
      <c r="F98" s="107"/>
    </row>
    <row r="99" spans="1:6" ht="15" customHeight="1" x14ac:dyDescent="0.25">
      <c r="A99" s="103"/>
      <c r="B99" s="105"/>
      <c r="C99" s="106"/>
      <c r="D99" s="105"/>
      <c r="E99" s="107"/>
      <c r="F99" s="107"/>
    </row>
    <row r="100" spans="1:6" ht="15" customHeight="1" x14ac:dyDescent="0.25">
      <c r="A100" s="103"/>
      <c r="B100" s="105"/>
      <c r="C100" s="106"/>
      <c r="D100" s="105"/>
      <c r="E100" s="107"/>
      <c r="F100" s="107"/>
    </row>
    <row r="101" spans="1:6" ht="15" customHeight="1" x14ac:dyDescent="0.25">
      <c r="A101" s="103"/>
      <c r="B101" s="105"/>
      <c r="C101" s="106"/>
      <c r="D101" s="105"/>
      <c r="E101" s="107"/>
      <c r="F101" s="107"/>
    </row>
    <row r="102" spans="1:6" ht="15" customHeight="1" x14ac:dyDescent="0.25">
      <c r="A102" s="104"/>
      <c r="B102" s="105"/>
      <c r="C102" s="106"/>
      <c r="D102" s="105"/>
      <c r="E102" s="107"/>
      <c r="F102" s="107"/>
    </row>
    <row r="103" spans="1:6" ht="15" customHeight="1" x14ac:dyDescent="0.25">
      <c r="A103" s="117"/>
      <c r="B103" s="114"/>
      <c r="C103" s="115"/>
      <c r="D103" s="114"/>
      <c r="E103" s="116"/>
      <c r="F103" s="116"/>
    </row>
    <row r="104" spans="1:6" ht="15" customHeight="1" x14ac:dyDescent="0.25">
      <c r="A104" s="117"/>
      <c r="B104" s="114"/>
      <c r="C104" s="115"/>
      <c r="D104" s="114"/>
      <c r="E104" s="116"/>
      <c r="F104" s="116"/>
    </row>
    <row r="105" spans="1:6" ht="15" customHeight="1" x14ac:dyDescent="0.25">
      <c r="A105" s="117"/>
      <c r="B105" s="114"/>
      <c r="C105" s="115"/>
      <c r="D105" s="114"/>
      <c r="E105" s="116"/>
      <c r="F105" s="116"/>
    </row>
    <row r="106" spans="1:6" ht="15" customHeight="1" x14ac:dyDescent="0.25">
      <c r="A106" s="117"/>
      <c r="B106" s="114"/>
      <c r="C106" s="115"/>
      <c r="D106" s="114"/>
      <c r="E106" s="116"/>
      <c r="F106" s="116"/>
    </row>
    <row r="107" spans="1:6" ht="15" customHeight="1" x14ac:dyDescent="0.25">
      <c r="A107" s="117"/>
      <c r="B107" s="114"/>
      <c r="C107" s="115"/>
      <c r="D107" s="114"/>
      <c r="E107" s="116"/>
      <c r="F107" s="116"/>
    </row>
    <row r="108" spans="1:6" ht="15" customHeight="1" x14ac:dyDescent="0.25">
      <c r="A108" s="117"/>
      <c r="B108" s="114"/>
      <c r="C108" s="115"/>
      <c r="D108" s="114"/>
      <c r="E108" s="116"/>
      <c r="F108" s="116"/>
    </row>
    <row r="109" spans="1:6" ht="15" customHeight="1" x14ac:dyDescent="0.25">
      <c r="A109" s="117"/>
      <c r="B109" s="114"/>
      <c r="C109" s="115"/>
      <c r="D109" s="114"/>
      <c r="E109" s="116"/>
      <c r="F109" s="116"/>
    </row>
    <row r="110" spans="1:6" ht="15" customHeight="1" x14ac:dyDescent="0.25">
      <c r="A110" s="117"/>
      <c r="B110" s="114"/>
      <c r="C110" s="115"/>
      <c r="D110" s="114"/>
      <c r="E110" s="116"/>
      <c r="F110" s="116"/>
    </row>
    <row r="111" spans="1:6" ht="15" customHeight="1" x14ac:dyDescent="0.25">
      <c r="A111" s="117"/>
      <c r="B111" s="114"/>
      <c r="C111" s="115"/>
      <c r="D111" s="114"/>
      <c r="E111" s="116"/>
      <c r="F111" s="116"/>
    </row>
    <row r="112" spans="1:6" ht="15" customHeight="1" x14ac:dyDescent="0.25">
      <c r="A112" s="117"/>
      <c r="B112" s="114"/>
      <c r="C112" s="115"/>
      <c r="D112" s="114"/>
      <c r="E112" s="116"/>
      <c r="F112" s="116"/>
    </row>
    <row r="113" spans="1:6" ht="15" customHeight="1" x14ac:dyDescent="0.25">
      <c r="A113" s="117"/>
      <c r="B113" s="114"/>
      <c r="C113" s="115"/>
      <c r="D113" s="114"/>
      <c r="E113" s="116"/>
      <c r="F113" s="116"/>
    </row>
    <row r="114" spans="1:6" ht="15" customHeight="1" x14ac:dyDescent="0.25">
      <c r="A114" s="117"/>
      <c r="B114" s="114"/>
      <c r="C114" s="115"/>
      <c r="D114" s="114"/>
      <c r="E114" s="116"/>
      <c r="F114" s="116"/>
    </row>
    <row r="115" spans="1:6" ht="15" customHeight="1" x14ac:dyDescent="0.25">
      <c r="A115" s="117"/>
      <c r="B115" s="114"/>
      <c r="C115" s="115"/>
      <c r="D115" s="114"/>
      <c r="E115" s="116"/>
      <c r="F115" s="116"/>
    </row>
    <row r="116" spans="1:6" ht="15" customHeight="1" x14ac:dyDescent="0.25">
      <c r="A116" s="117"/>
      <c r="B116" s="114"/>
      <c r="C116" s="115"/>
      <c r="D116" s="114"/>
      <c r="E116" s="116"/>
      <c r="F116" s="116"/>
    </row>
    <row r="117" spans="1:6" ht="15" customHeight="1" x14ac:dyDescent="0.25">
      <c r="A117" s="117"/>
      <c r="B117" s="114"/>
      <c r="C117" s="115"/>
      <c r="D117" s="114"/>
      <c r="E117" s="116"/>
      <c r="F117" s="116"/>
    </row>
    <row r="118" spans="1:6" ht="15" customHeight="1" x14ac:dyDescent="0.25">
      <c r="A118" s="117"/>
      <c r="B118" s="114"/>
      <c r="C118" s="115"/>
      <c r="D118" s="114"/>
      <c r="E118" s="116"/>
      <c r="F118" s="116"/>
    </row>
    <row r="119" spans="1:6" ht="15" customHeight="1" x14ac:dyDescent="0.25">
      <c r="A119" s="117"/>
      <c r="B119" s="114"/>
      <c r="C119" s="115"/>
      <c r="D119" s="114"/>
      <c r="E119" s="116"/>
      <c r="F119" s="116"/>
    </row>
    <row r="120" spans="1:6" ht="15" customHeight="1" x14ac:dyDescent="0.25">
      <c r="A120" s="117"/>
      <c r="B120" s="114"/>
      <c r="C120" s="115"/>
      <c r="D120" s="114"/>
      <c r="E120" s="116"/>
      <c r="F120" s="116"/>
    </row>
    <row r="121" spans="1:6" ht="15" customHeight="1" x14ac:dyDescent="0.25">
      <c r="A121" s="117"/>
      <c r="B121" s="114"/>
      <c r="C121" s="115"/>
      <c r="D121" s="114"/>
      <c r="E121" s="116"/>
      <c r="F121" s="116"/>
    </row>
    <row r="122" spans="1:6" ht="15" customHeight="1" x14ac:dyDescent="0.25">
      <c r="A122" s="117"/>
      <c r="B122" s="114"/>
      <c r="C122" s="115"/>
      <c r="D122" s="114"/>
      <c r="E122" s="116"/>
      <c r="F122" s="116"/>
    </row>
    <row r="123" spans="1:6" ht="15" customHeight="1" x14ac:dyDescent="0.25">
      <c r="A123" s="117"/>
      <c r="B123" s="114"/>
      <c r="C123" s="115"/>
      <c r="D123" s="114"/>
      <c r="E123" s="116"/>
      <c r="F123" s="116"/>
    </row>
    <row r="124" spans="1:6" ht="15" customHeight="1" x14ac:dyDescent="0.25">
      <c r="A124" s="117"/>
      <c r="B124" s="114"/>
      <c r="C124" s="115"/>
      <c r="D124" s="114"/>
      <c r="E124" s="116"/>
      <c r="F124" s="116"/>
    </row>
    <row r="125" spans="1:6" ht="15" customHeight="1" x14ac:dyDescent="0.25">
      <c r="A125" s="117"/>
      <c r="B125" s="114"/>
      <c r="C125" s="115"/>
      <c r="D125" s="114"/>
      <c r="E125" s="116"/>
      <c r="F125" s="116"/>
    </row>
    <row r="126" spans="1:6" ht="15" customHeight="1" x14ac:dyDescent="0.25">
      <c r="A126" s="117"/>
      <c r="B126" s="114"/>
      <c r="C126" s="115"/>
      <c r="D126" s="114"/>
      <c r="E126" s="116"/>
      <c r="F126" s="116"/>
    </row>
    <row r="127" spans="1:6" ht="15" customHeight="1" x14ac:dyDescent="0.25">
      <c r="A127" s="117"/>
      <c r="B127" s="114"/>
      <c r="C127" s="115"/>
      <c r="D127" s="114"/>
      <c r="E127" s="116"/>
      <c r="F127" s="116"/>
    </row>
    <row r="128" spans="1:6" ht="15" customHeight="1" x14ac:dyDescent="0.25">
      <c r="A128" s="117"/>
      <c r="B128" s="114"/>
      <c r="C128" s="115"/>
      <c r="D128" s="114"/>
      <c r="E128" s="116"/>
      <c r="F128" s="116"/>
    </row>
    <row r="129" spans="1:6" ht="15" customHeight="1" x14ac:dyDescent="0.25">
      <c r="A129" s="120"/>
      <c r="B129" s="123"/>
      <c r="C129" s="124"/>
      <c r="D129" s="123"/>
      <c r="E129" s="125"/>
      <c r="F129" s="125"/>
    </row>
    <row r="130" spans="1:6" ht="15" customHeight="1" x14ac:dyDescent="0.25">
      <c r="A130" s="121"/>
      <c r="B130" s="123"/>
      <c r="C130" s="124"/>
      <c r="D130" s="123"/>
      <c r="E130" s="125"/>
      <c r="F130" s="125"/>
    </row>
    <row r="131" spans="1:6" ht="15" customHeight="1" x14ac:dyDescent="0.25">
      <c r="A131" s="121"/>
      <c r="B131" s="123"/>
      <c r="C131" s="124"/>
      <c r="D131" s="123"/>
      <c r="E131" s="125"/>
      <c r="F131" s="125"/>
    </row>
    <row r="132" spans="1:6" ht="15" customHeight="1" x14ac:dyDescent="0.25">
      <c r="A132" s="121"/>
      <c r="B132" s="123"/>
      <c r="C132" s="124"/>
      <c r="D132" s="123"/>
      <c r="E132" s="125"/>
      <c r="F132" s="125"/>
    </row>
    <row r="133" spans="1:6" ht="15" customHeight="1" x14ac:dyDescent="0.25">
      <c r="A133" s="121"/>
      <c r="B133" s="123"/>
      <c r="C133" s="124"/>
      <c r="D133" s="123"/>
      <c r="E133" s="125"/>
      <c r="F133" s="125"/>
    </row>
    <row r="134" spans="1:6" ht="15" customHeight="1" x14ac:dyDescent="0.25">
      <c r="A134" s="121"/>
      <c r="B134" s="123"/>
      <c r="C134" s="124"/>
      <c r="D134" s="123"/>
      <c r="E134" s="125"/>
      <c r="F134" s="125"/>
    </row>
    <row r="135" spans="1:6" ht="15" customHeight="1" x14ac:dyDescent="0.25">
      <c r="A135" s="121"/>
      <c r="B135" s="123"/>
      <c r="C135" s="124"/>
      <c r="D135" s="123"/>
      <c r="E135" s="125"/>
      <c r="F135" s="125"/>
    </row>
    <row r="136" spans="1:6" ht="15" customHeight="1" x14ac:dyDescent="0.25">
      <c r="A136" s="121"/>
      <c r="B136" s="123"/>
      <c r="C136" s="124"/>
      <c r="D136" s="123"/>
      <c r="E136" s="125"/>
      <c r="F136" s="125"/>
    </row>
    <row r="137" spans="1:6" ht="15" customHeight="1" x14ac:dyDescent="0.25">
      <c r="A137" s="121"/>
      <c r="B137" s="123"/>
      <c r="C137" s="124"/>
      <c r="D137" s="123"/>
      <c r="E137" s="125"/>
      <c r="F137" s="125"/>
    </row>
    <row r="138" spans="1:6" ht="15" customHeight="1" x14ac:dyDescent="0.25">
      <c r="A138" s="121"/>
      <c r="B138" s="123"/>
      <c r="C138" s="124"/>
      <c r="D138" s="123"/>
      <c r="E138" s="125"/>
      <c r="F138" s="125"/>
    </row>
    <row r="139" spans="1:6" ht="15" customHeight="1" x14ac:dyDescent="0.25">
      <c r="A139" s="121"/>
      <c r="B139" s="123"/>
      <c r="C139" s="124"/>
      <c r="D139" s="123"/>
      <c r="E139" s="125"/>
      <c r="F139" s="125"/>
    </row>
    <row r="140" spans="1:6" ht="15" customHeight="1" x14ac:dyDescent="0.25">
      <c r="A140" s="121"/>
      <c r="B140" s="123"/>
      <c r="C140" s="124"/>
      <c r="D140" s="123"/>
      <c r="E140" s="125"/>
      <c r="F140" s="125"/>
    </row>
    <row r="141" spans="1:6" ht="15" customHeight="1" x14ac:dyDescent="0.25">
      <c r="A141" s="121"/>
      <c r="B141" s="123"/>
      <c r="C141" s="124"/>
      <c r="D141" s="123"/>
      <c r="E141" s="125"/>
      <c r="F141" s="125"/>
    </row>
    <row r="142" spans="1:6" ht="15" customHeight="1" x14ac:dyDescent="0.25">
      <c r="A142" s="121"/>
      <c r="B142" s="123"/>
      <c r="C142" s="124"/>
      <c r="D142" s="123"/>
      <c r="E142" s="125"/>
      <c r="F142" s="125"/>
    </row>
    <row r="143" spans="1:6" ht="15" customHeight="1" x14ac:dyDescent="0.25">
      <c r="A143" s="121"/>
      <c r="B143" s="123"/>
      <c r="C143" s="124"/>
      <c r="D143" s="123"/>
      <c r="E143" s="125"/>
      <c r="F143" s="125"/>
    </row>
    <row r="144" spans="1:6" ht="15" customHeight="1" x14ac:dyDescent="0.25">
      <c r="A144" s="121"/>
      <c r="B144" s="123"/>
      <c r="C144" s="124"/>
      <c r="D144" s="123"/>
      <c r="E144" s="125"/>
      <c r="F144" s="125"/>
    </row>
    <row r="145" spans="1:6" ht="15" customHeight="1" x14ac:dyDescent="0.25">
      <c r="A145" s="121"/>
      <c r="B145" s="123"/>
      <c r="C145" s="124"/>
      <c r="D145" s="123"/>
      <c r="E145" s="125"/>
      <c r="F145" s="125"/>
    </row>
    <row r="146" spans="1:6" ht="15" customHeight="1" x14ac:dyDescent="0.25">
      <c r="A146" s="121"/>
      <c r="B146" s="123"/>
      <c r="C146" s="124"/>
      <c r="D146" s="123"/>
      <c r="E146" s="125"/>
      <c r="F146" s="125"/>
    </row>
    <row r="147" spans="1:6" ht="15" customHeight="1" x14ac:dyDescent="0.25">
      <c r="A147" s="121"/>
      <c r="B147" s="123"/>
      <c r="C147" s="124"/>
      <c r="D147" s="123"/>
      <c r="E147" s="125"/>
      <c r="F147" s="125"/>
    </row>
    <row r="148" spans="1:6" ht="15" customHeight="1" x14ac:dyDescent="0.25">
      <c r="A148" s="121"/>
      <c r="B148" s="123"/>
      <c r="C148" s="124"/>
      <c r="D148" s="123"/>
      <c r="E148" s="125"/>
      <c r="F148" s="125"/>
    </row>
    <row r="149" spans="1:6" ht="15" customHeight="1" x14ac:dyDescent="0.25">
      <c r="A149" s="121"/>
      <c r="B149" s="123"/>
      <c r="C149" s="124"/>
      <c r="D149" s="123"/>
      <c r="E149" s="125"/>
      <c r="F149" s="125"/>
    </row>
    <row r="150" spans="1:6" ht="15" customHeight="1" x14ac:dyDescent="0.25">
      <c r="A150" s="121"/>
      <c r="B150" s="123"/>
      <c r="C150" s="124"/>
      <c r="D150" s="123"/>
      <c r="E150" s="125"/>
      <c r="F150" s="125"/>
    </row>
    <row r="151" spans="1:6" ht="15" customHeight="1" x14ac:dyDescent="0.25">
      <c r="A151" s="121"/>
      <c r="B151" s="123"/>
      <c r="C151" s="124"/>
      <c r="D151" s="123"/>
      <c r="E151" s="125"/>
      <c r="F151" s="125"/>
    </row>
    <row r="152" spans="1:6" ht="15" customHeight="1" x14ac:dyDescent="0.25">
      <c r="A152" s="121"/>
      <c r="B152" s="123"/>
      <c r="C152" s="124"/>
      <c r="D152" s="123"/>
      <c r="E152" s="125"/>
      <c r="F152" s="125"/>
    </row>
    <row r="153" spans="1:6" ht="15" customHeight="1" x14ac:dyDescent="0.25">
      <c r="A153" s="121"/>
      <c r="B153" s="123"/>
      <c r="C153" s="124"/>
      <c r="D153" s="123"/>
      <c r="E153" s="125"/>
      <c r="F153" s="125"/>
    </row>
    <row r="154" spans="1:6" ht="15" customHeight="1" x14ac:dyDescent="0.25">
      <c r="A154" s="121"/>
      <c r="B154" s="123"/>
      <c r="C154" s="124"/>
      <c r="D154" s="123"/>
      <c r="E154" s="125"/>
      <c r="F154" s="125"/>
    </row>
    <row r="155" spans="1:6" ht="15" customHeight="1" x14ac:dyDescent="0.25">
      <c r="A155" s="121"/>
      <c r="B155" s="123"/>
      <c r="C155" s="124"/>
      <c r="D155" s="123"/>
      <c r="E155" s="125"/>
      <c r="F155" s="125"/>
    </row>
    <row r="156" spans="1:6" ht="15" customHeight="1" x14ac:dyDescent="0.25">
      <c r="A156" s="121"/>
      <c r="B156" s="123"/>
      <c r="C156" s="124"/>
      <c r="D156" s="123"/>
      <c r="E156" s="125"/>
      <c r="F156" s="125"/>
    </row>
    <row r="157" spans="1:6" ht="15" customHeight="1" x14ac:dyDescent="0.25">
      <c r="A157" s="121"/>
      <c r="B157" s="123"/>
      <c r="C157" s="124"/>
      <c r="D157" s="123"/>
      <c r="E157" s="125"/>
      <c r="F157" s="125"/>
    </row>
    <row r="158" spans="1:6" ht="15" customHeight="1" x14ac:dyDescent="0.25">
      <c r="A158" s="121"/>
      <c r="B158" s="123"/>
      <c r="C158" s="124"/>
      <c r="D158" s="123"/>
      <c r="E158" s="125"/>
      <c r="F158" s="125"/>
    </row>
    <row r="159" spans="1:6" ht="15" customHeight="1" x14ac:dyDescent="0.25">
      <c r="A159" s="122"/>
      <c r="B159" s="123"/>
      <c r="C159" s="124"/>
      <c r="D159" s="123"/>
      <c r="E159" s="125"/>
      <c r="F159" s="125"/>
    </row>
  </sheetData>
  <hyperlinks>
    <hyperlink ref="A2" location="CDT!A1" display="CDT"/>
  </hyperlinks>
  <printOptions horizontalCentered="1"/>
  <pageMargins left="0.51181102362204722" right="0.51181102362204722" top="0.78740157480314965" bottom="0.78740157480314965" header="0" footer="0"/>
  <pageSetup paperSize="9"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Menu</vt:lpstr>
      <vt:lpstr>CDT</vt:lpstr>
      <vt:lpstr>Relatório</vt:lpstr>
      <vt:lpstr>Todos resultados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User</cp:lastModifiedBy>
  <cp:revision/>
  <dcterms:created xsi:type="dcterms:W3CDTF">2017-11-22T00:49:33Z</dcterms:created>
  <dcterms:modified xsi:type="dcterms:W3CDTF">2026-01-14T18:59:29Z</dcterms:modified>
  <cp:category/>
  <cp:contentStatus/>
</cp:coreProperties>
</file>